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35" windowHeight="12585" activeTab="0"/>
  </bookViews>
  <sheets>
    <sheet name="Appendix" sheetId="1" r:id="rId1"/>
    <sheet name="Apeendix 2.1 NSERC " sheetId="2" r:id="rId2"/>
    <sheet name="Appendix A2.2 SSHRC" sheetId="3" r:id="rId3"/>
    <sheet name="Appendix A2.3 CIHR" sheetId="4" r:id="rId4"/>
    <sheet name="Appendix A3.1 Grad enrol." sheetId="5" r:id="rId5"/>
    <sheet name="Appendix A3.2 Master's enrol." sheetId="6" r:id="rId6"/>
    <sheet name="Appendix A3.3 PhD enrol." sheetId="7" r:id="rId7"/>
  </sheets>
  <definedNames>
    <definedName name="Nombre" localSheetId="1">'Apeendix 2.1 NSERC '!#REF!</definedName>
    <definedName name="_xlnm.Print_Titles" localSheetId="1">'Apeendix 2.1 NSERC '!$A:$C,'Apeendix 2.1 NSERC '!$3:$4</definedName>
  </definedNames>
  <calcPr fullCalcOnLoad="1"/>
</workbook>
</file>

<file path=xl/sharedStrings.xml><?xml version="1.0" encoding="utf-8"?>
<sst xmlns="http://schemas.openxmlformats.org/spreadsheetml/2006/main" count="227" uniqueCount="79">
  <si>
    <t>NSERC</t>
  </si>
  <si>
    <t>Masters Level</t>
  </si>
  <si>
    <t xml:space="preserve">   Canada Graduate Scholarships - Master's (CGSM )</t>
  </si>
  <si>
    <t>$</t>
  </si>
  <si>
    <t>N</t>
  </si>
  <si>
    <t xml:space="preserve">   Industrial Scholarship in Partnership with the FQRNT - Master's (ISQM )</t>
  </si>
  <si>
    <t xml:space="preserve">   Postgraduate Scholarships - Master's (PGSM )</t>
  </si>
  <si>
    <t xml:space="preserve">   Industrial Postgraduate Scholarships (IPS )</t>
  </si>
  <si>
    <t xml:space="preserve">   CGS-Michael Smith Foreign Study Supplements </t>
  </si>
  <si>
    <t xml:space="preserve">   Northern Research Internships</t>
  </si>
  <si>
    <t xml:space="preserve">   Aboriginal Ambassadors in the Natural Sciences and Engineering Supplement (AANSE )</t>
  </si>
  <si>
    <t>Total Masters</t>
  </si>
  <si>
    <t>Doctoral Level</t>
  </si>
  <si>
    <t xml:space="preserve">   Canada Graduate Scholarships - Doctoral (CGSD )</t>
  </si>
  <si>
    <t xml:space="preserve">   Doctoral Prizes (DOP )</t>
  </si>
  <si>
    <t xml:space="preserve">   Industrial Scholarship in Partnership with the FQRNT- Doctoral (ISQD )</t>
  </si>
  <si>
    <t xml:space="preserve">   Postgraduate Scholarships - Doctoral (PGSD )</t>
  </si>
  <si>
    <t xml:space="preserve">   Vanier Canada Graduate Scholarships - Doctoral (VCGS )</t>
  </si>
  <si>
    <t>Total Doctoral</t>
  </si>
  <si>
    <t>TOTAL MASTERS + DOCTORAL</t>
  </si>
  <si>
    <t>Undefined</t>
  </si>
  <si>
    <t xml:space="preserve">   1967 Science and Engineering Scholarships (SES )</t>
  </si>
  <si>
    <t xml:space="preserve">   Fuel Cell Postgraduate Stipends (FCPS )</t>
  </si>
  <si>
    <t xml:space="preserve">   Postgraduate Scholarships (PGS )</t>
  </si>
  <si>
    <t xml:space="preserve">   Summer Program in Japan </t>
  </si>
  <si>
    <t xml:space="preserve">   Summer Program in Taiwan </t>
  </si>
  <si>
    <t>Total Undefined</t>
  </si>
  <si>
    <t>TOTAL MASTERS + DOCTORAL + UNDEFINED</t>
  </si>
  <si>
    <t>Appendix A-2.1 NSERC funding to students by year and type, $ &amp; N</t>
  </si>
  <si>
    <t>Source: NSERC search engine with validation and detail through direct communication with NSERC</t>
  </si>
  <si>
    <r>
      <rPr>
        <vertAlign val="superscript"/>
        <sz val="9"/>
        <color indexed="8"/>
        <rFont val="Calibri"/>
        <family val="2"/>
      </rPr>
      <t>a</t>
    </r>
    <r>
      <rPr>
        <sz val="9"/>
        <color indexed="8"/>
        <rFont val="Calibri"/>
        <family val="2"/>
      </rPr>
      <t xml:space="preserve"> years are fiscal years (1997 = 1997/98 etc.)</t>
    </r>
  </si>
  <si>
    <t>Appendix A2_2 SSHRC funding to students by year and type $ &amp; N</t>
  </si>
  <si>
    <t>SSHRC</t>
  </si>
  <si>
    <t>a</t>
  </si>
  <si>
    <t xml:space="preserve">   Canada Graduate Scholarships - Master's (766 )</t>
  </si>
  <si>
    <t xml:space="preserve">   International Space University Fellowship (760)</t>
  </si>
  <si>
    <t xml:space="preserve">   The Japan Society for the Promotion of Science (JSPS) Fellowships (751)</t>
  </si>
  <si>
    <t xml:space="preserve">   Canadian Graduate Scholarships - Michael Smith  Foreign Study Supplements (771 )</t>
  </si>
  <si>
    <t xml:space="preserve">   Master's Scholarships in Science Policy (320)</t>
  </si>
  <si>
    <t xml:space="preserve">  Canada Graduate Scholarships - Doctoral (767)</t>
  </si>
  <si>
    <t xml:space="preserve">   CHSRF/SSHRC Doctoral Fellowship (764)</t>
  </si>
  <si>
    <t xml:space="preserve">   Doctoral Fellowships (752)</t>
  </si>
  <si>
    <t xml:space="preserve">   Queen's Fellowship - SSHRC Fund (321)</t>
  </si>
  <si>
    <t xml:space="preserve">   Vanier Canada Graduate Scholarships - Doctoral (770)</t>
  </si>
  <si>
    <t xml:space="preserve">   William E. Taylor Fellowship (761)</t>
  </si>
  <si>
    <t xml:space="preserve">Source: SSHRC search engine with validation and detail through direct communication with SSHRC </t>
  </si>
  <si>
    <t>Appendix A2_3 CIHR funding to students by year and type $ &amp; N</t>
  </si>
  <si>
    <t>CIHR</t>
  </si>
  <si>
    <r>
      <t>Masters</t>
    </r>
    <r>
      <rPr>
        <vertAlign val="superscript"/>
        <sz val="9"/>
        <color indexed="8"/>
        <rFont val="Calibri"/>
        <family val="2"/>
      </rPr>
      <t>b</t>
    </r>
  </si>
  <si>
    <t>Master's Award: Frederick Banting and Charles Best Canada Graduate Scholarships</t>
  </si>
  <si>
    <r>
      <t>Doctoral I</t>
    </r>
    <r>
      <rPr>
        <vertAlign val="superscript"/>
        <sz val="9"/>
        <rFont val="Calibri"/>
        <family val="2"/>
      </rPr>
      <t>b</t>
    </r>
  </si>
  <si>
    <t>Doctoral Award: Frederick Banting and Charles Best Canada Graduate Scholarships</t>
  </si>
  <si>
    <t>Doctoral: Vanier Canada Graduate Scholarships</t>
  </si>
  <si>
    <t xml:space="preserve">Source: CIHR search engine with validation and detail through direct communication with CIHR </t>
  </si>
  <si>
    <t>Appendix A3.1 Total graduate enrolment and percentage increase year over year</t>
  </si>
  <si>
    <t>Enrolment*</t>
  </si>
  <si>
    <t>Master's (second cycle)</t>
  </si>
  <si>
    <t>PhD (third cycle)</t>
  </si>
  <si>
    <t>Total</t>
  </si>
  <si>
    <t>year over year percentage increase</t>
  </si>
  <si>
    <t xml:space="preserve">Source: Stats Canada, PSIS data </t>
  </si>
  <si>
    <t>* enrolment numbers are based on the following PSIS filters: all fields of study, all institutions, full-time and part time (headcounts), all provinces, degrees (including applied degrees), Canadian, permanent residents and international students</t>
  </si>
  <si>
    <t>Appendix A-3.2 Master's enrolment and percentage increase by year and gender</t>
  </si>
  <si>
    <t>2010 minus 2002</t>
  </si>
  <si>
    <t>% change 2002 - 2010</t>
  </si>
  <si>
    <t xml:space="preserve">% change 1998 - 2002 </t>
  </si>
  <si>
    <t>Female</t>
  </si>
  <si>
    <t>Male</t>
  </si>
  <si>
    <t>difference, female - male</t>
  </si>
  <si>
    <t>percent female</t>
  </si>
  <si>
    <t>Source: Statistics Canada, PSIS data</t>
  </si>
  <si>
    <t>* enrolment numbers are based on the following PSIS filters: second cycle (master's), all fields of study, all institutions, full-time and part time (headcounts), all provinces, degrees (including applied degrees), Canadian, permanent residents and international students</t>
  </si>
  <si>
    <t>Appendix A-3.3 PhD enrolment and percentage increase by year and gender</t>
  </si>
  <si>
    <t>% change 
2002 - 2010</t>
  </si>
  <si>
    <t xml:space="preserve">% change 
1998 - 2002 </t>
  </si>
  <si>
    <t>difference, male - female</t>
  </si>
  <si>
    <t>% female</t>
  </si>
  <si>
    <t>* enrolment numbers are based on the following PSIS filters: third cycle (phd), all fields of study, all institutions, full-time and part time (headcounts), all provinces, degrees (including applied degrees), Canadian, permanent residents and international students</t>
  </si>
  <si>
    <t xml:space="preserve">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</si>
</sst>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-* #,##0_-;\-* #,##0_-;_-* &quot;-&quot;??_-;_-@_-"/>
    <numFmt numFmtId="166" formatCode="_(* #,##0.00_);_(* \(#,##0.00\);_(* &quot;-&quot;??_);_(@_)"/>
    <numFmt numFmtId="167" formatCode="0.0%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i/>
      <sz val="12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vertAlign val="superscript"/>
      <sz val="9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vertAlign val="superscript"/>
      <sz val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2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9"/>
      <name val="Arial"/>
      <family val="0"/>
    </font>
    <font>
      <i/>
      <sz val="18"/>
      <color indexed="9"/>
      <name val="Arial"/>
      <family val="0"/>
    </font>
    <font>
      <sz val="18"/>
      <color indexed="9"/>
      <name val="Arial"/>
      <family val="0"/>
    </font>
    <font>
      <sz val="12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sz val="10"/>
      <color theme="1"/>
      <name val="Arial"/>
      <family val="2"/>
    </font>
    <font>
      <b/>
      <sz val="22"/>
      <color rgb="FFFFFFFF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thin"/>
      <top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9" fontId="12" fillId="0" borderId="0" applyFill="0" applyBorder="0" applyProtection="0">
      <alignment horizontal="centerContinuous" vertical="center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5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49" fontId="12" fillId="29" borderId="0" applyBorder="0" applyProtection="0">
      <alignment horizontal="left" wrapText="1"/>
    </xf>
    <xf numFmtId="0" fontId="52" fillId="30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1" applyNumberFormat="0" applyAlignment="0" applyProtection="0"/>
    <xf numFmtId="0" fontId="57" fillId="0" borderId="6" applyNumberFormat="0" applyFill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0" fontId="58" fillId="32" borderId="0" applyNumberFormat="0" applyBorder="0" applyAlignment="0" applyProtection="0"/>
    <xf numFmtId="49" fontId="7" fillId="0" borderId="0" applyFill="0" applyBorder="0" applyProtection="0">
      <alignment wrapText="1"/>
    </xf>
    <xf numFmtId="49" fontId="7" fillId="0" borderId="0" applyFill="0" applyBorder="0" applyProtection="0">
      <alignment wrapText="1"/>
    </xf>
    <xf numFmtId="0" fontId="7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Alignment="0" applyProtection="0"/>
    <xf numFmtId="3" fontId="7" fillId="0" borderId="0" applyFill="0" applyBorder="0" applyProtection="0">
      <alignment horizontal="left"/>
    </xf>
    <xf numFmtId="3" fontId="7" fillId="0" borderId="0" applyFill="0" applyBorder="0" applyProtection="0">
      <alignment horizontal="left"/>
    </xf>
    <xf numFmtId="3" fontId="7" fillId="0" borderId="0" applyFill="0" applyBorder="0" applyProtection="0">
      <alignment horizontal="left"/>
    </xf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ill="0" applyBorder="0" applyAlignment="0" applyProtection="0"/>
    <xf numFmtId="49" fontId="14" fillId="0" borderId="0" applyFill="0" applyBorder="0" applyAlignment="0" applyProtection="0"/>
    <xf numFmtId="49" fontId="14" fillId="0" borderId="0" applyFill="0" applyBorder="0" applyProtection="0">
      <alignment wrapText="1"/>
    </xf>
    <xf numFmtId="164" fontId="15" fillId="0" borderId="0" applyFill="0" applyBorder="0" applyAlignment="0" applyProtection="0"/>
    <xf numFmtId="3" fontId="15" fillId="0" borderId="0" applyFill="0" applyBorder="0" applyAlignment="0" applyProtection="0"/>
    <xf numFmtId="49" fontId="15" fillId="0" borderId="0" applyFill="0" applyBorder="0" applyProtection="0">
      <alignment horizontal="right" wrapText="1"/>
    </xf>
    <xf numFmtId="9" fontId="15" fillId="0" borderId="0" applyFill="0" applyBorder="0" applyAlignment="0" applyProtection="0"/>
    <xf numFmtId="0" fontId="60" fillId="0" borderId="0" applyNumberFormat="0" applyFill="0" applyBorder="0" applyAlignment="0" applyProtection="0"/>
    <xf numFmtId="49" fontId="16" fillId="0" borderId="0" applyFill="0" applyBorder="0" applyProtection="0">
      <alignment horizontal="centerContinuous" wrapText="1"/>
    </xf>
    <xf numFmtId="164" fontId="12" fillId="0" borderId="0" applyFill="0" applyBorder="0" applyAlignment="0" applyProtection="0"/>
    <xf numFmtId="3" fontId="12" fillId="0" borderId="0" applyFill="0" applyBorder="0" applyAlignment="0" applyProtection="0"/>
    <xf numFmtId="0" fontId="61" fillId="0" borderId="9" applyNumberFormat="0" applyFill="0" applyAlignment="0" applyProtection="0"/>
    <xf numFmtId="49" fontId="12" fillId="0" borderId="0" applyFill="0" applyBorder="0" applyProtection="0">
      <alignment horizontal="left" wrapText="1"/>
    </xf>
    <xf numFmtId="9" fontId="12" fillId="0" borderId="0" applyFill="0" applyBorder="0" applyAlignment="0" applyProtection="0"/>
    <xf numFmtId="0" fontId="62" fillId="0" borderId="0" applyNumberFormat="0" applyFill="0" applyBorder="0" applyAlignment="0" applyProtection="0"/>
  </cellStyleXfs>
  <cellXfs count="355">
    <xf numFmtId="0" fontId="0" fillId="0" borderId="0" xfId="0" applyFont="1" applyAlignment="1">
      <alignment/>
    </xf>
    <xf numFmtId="0" fontId="63" fillId="0" borderId="0" xfId="0" applyFont="1" applyFill="1" applyAlignment="1">
      <alignment horizontal="left" vertical="top"/>
    </xf>
    <xf numFmtId="1" fontId="50" fillId="0" borderId="0" xfId="0" applyNumberFormat="1" applyFont="1" applyFill="1" applyAlignment="1">
      <alignment horizontal="left" vertical="top"/>
    </xf>
    <xf numFmtId="1" fontId="64" fillId="0" borderId="0" xfId="0" applyNumberFormat="1" applyFont="1" applyFill="1" applyAlignment="1">
      <alignment horizontal="left" vertical="top"/>
    </xf>
    <xf numFmtId="0" fontId="50" fillId="0" borderId="0" xfId="0" applyFont="1" applyAlignment="1">
      <alignment horizontal="left" vertical="top"/>
    </xf>
    <xf numFmtId="0" fontId="63" fillId="0" borderId="0" xfId="0" applyFont="1" applyAlignment="1">
      <alignment horizontal="left" vertical="top"/>
    </xf>
    <xf numFmtId="1" fontId="50" fillId="0" borderId="0" xfId="0" applyNumberFormat="1" applyFont="1" applyFill="1" applyBorder="1" applyAlignment="1">
      <alignment horizontal="left" vertical="top"/>
    </xf>
    <xf numFmtId="1" fontId="64" fillId="0" borderId="10" xfId="0" applyNumberFormat="1" applyFont="1" applyFill="1" applyBorder="1" applyAlignment="1">
      <alignment horizontal="left" vertical="top"/>
    </xf>
    <xf numFmtId="0" fontId="63" fillId="0" borderId="0" xfId="0" applyFont="1" applyFill="1" applyBorder="1" applyAlignment="1">
      <alignment horizontal="center" vertical="top"/>
    </xf>
    <xf numFmtId="0" fontId="63" fillId="0" borderId="0" xfId="0" applyFont="1" applyFill="1" applyAlignment="1">
      <alignment vertical="top"/>
    </xf>
    <xf numFmtId="0" fontId="65" fillId="0" borderId="0" xfId="0" applyFont="1" applyFill="1" applyAlignment="1">
      <alignment horizontal="left" vertical="top"/>
    </xf>
    <xf numFmtId="1" fontId="64" fillId="0" borderId="11" xfId="0" applyNumberFormat="1" applyFont="1" applyFill="1" applyBorder="1" applyAlignment="1">
      <alignment horizontal="left" vertical="top"/>
    </xf>
    <xf numFmtId="1" fontId="64" fillId="0" borderId="12" xfId="0" applyNumberFormat="1" applyFont="1" applyFill="1" applyBorder="1" applyAlignment="1">
      <alignment horizontal="left" vertical="top"/>
    </xf>
    <xf numFmtId="0" fontId="64" fillId="0" borderId="13" xfId="0" applyFont="1" applyFill="1" applyBorder="1" applyAlignment="1">
      <alignment horizontal="center" vertical="top"/>
    </xf>
    <xf numFmtId="0" fontId="64" fillId="0" borderId="14" xfId="0" applyFont="1" applyFill="1" applyBorder="1" applyAlignment="1">
      <alignment horizontal="center" vertical="top"/>
    </xf>
    <xf numFmtId="0" fontId="64" fillId="0" borderId="15" xfId="0" applyFont="1" applyFill="1" applyBorder="1" applyAlignment="1">
      <alignment horizontal="center" vertical="top"/>
    </xf>
    <xf numFmtId="0" fontId="65" fillId="0" borderId="0" xfId="0" applyFont="1" applyFill="1" applyBorder="1" applyAlignment="1">
      <alignment horizontal="left" vertical="top"/>
    </xf>
    <xf numFmtId="0" fontId="65" fillId="0" borderId="0" xfId="0" applyFont="1" applyAlignment="1">
      <alignment horizontal="left" vertical="top"/>
    </xf>
    <xf numFmtId="1" fontId="66" fillId="0" borderId="16" xfId="0" applyNumberFormat="1" applyFont="1" applyFill="1" applyBorder="1" applyAlignment="1">
      <alignment horizontal="left" vertical="top"/>
    </xf>
    <xf numFmtId="1" fontId="66" fillId="0" borderId="17" xfId="0" applyNumberFormat="1" applyFont="1" applyFill="1" applyBorder="1" applyAlignment="1">
      <alignment horizontal="left" vertical="top"/>
    </xf>
    <xf numFmtId="3" fontId="64" fillId="0" borderId="18" xfId="0" applyNumberFormat="1" applyFont="1" applyFill="1" applyBorder="1" applyAlignment="1">
      <alignment horizontal="right" vertical="top"/>
    </xf>
    <xf numFmtId="0" fontId="67" fillId="7" borderId="19" xfId="0" applyFont="1" applyFill="1" applyBorder="1" applyAlignment="1">
      <alignment horizontal="left" vertical="top"/>
    </xf>
    <xf numFmtId="3" fontId="50" fillId="7" borderId="20" xfId="0" applyNumberFormat="1" applyFont="1" applyFill="1" applyBorder="1" applyAlignment="1">
      <alignment horizontal="right" vertical="top"/>
    </xf>
    <xf numFmtId="3" fontId="8" fillId="7" borderId="0" xfId="66" applyFont="1" applyFill="1" applyAlignment="1">
      <alignment wrapText="1"/>
    </xf>
    <xf numFmtId="3" fontId="68" fillId="7" borderId="20" xfId="0" applyNumberFormat="1" applyFont="1" applyFill="1" applyBorder="1" applyAlignment="1">
      <alignment horizontal="right" vertical="top" wrapText="1"/>
    </xf>
    <xf numFmtId="3" fontId="68" fillId="7" borderId="21" xfId="0" applyNumberFormat="1" applyFont="1" applyFill="1" applyBorder="1" applyAlignment="1">
      <alignment horizontal="right" vertical="top" wrapText="1"/>
    </xf>
    <xf numFmtId="3" fontId="69" fillId="0" borderId="0" xfId="0" applyNumberFormat="1" applyFont="1" applyFill="1" applyBorder="1" applyAlignment="1">
      <alignment horizontal="right" vertical="top" wrapText="1"/>
    </xf>
    <xf numFmtId="3" fontId="8" fillId="7" borderId="20" xfId="66" applyNumberFormat="1" applyFont="1" applyFill="1" applyBorder="1" applyAlignment="1">
      <alignment horizontal="right" vertical="top"/>
    </xf>
    <xf numFmtId="3" fontId="8" fillId="7" borderId="21" xfId="66" applyNumberFormat="1" applyFont="1" applyFill="1" applyBorder="1" applyAlignment="1">
      <alignment horizontal="right" vertical="top"/>
    </xf>
    <xf numFmtId="0" fontId="67" fillId="0" borderId="19" xfId="0" applyFont="1" applyFill="1" applyBorder="1" applyAlignment="1">
      <alignment horizontal="left" vertical="top"/>
    </xf>
    <xf numFmtId="3" fontId="50" fillId="0" borderId="20" xfId="0" applyNumberFormat="1" applyFont="1" applyFill="1" applyBorder="1" applyAlignment="1">
      <alignment horizontal="right" vertical="top"/>
    </xf>
    <xf numFmtId="3" fontId="68" fillId="0" borderId="20" xfId="0" applyNumberFormat="1" applyFont="1" applyFill="1" applyBorder="1" applyAlignment="1">
      <alignment horizontal="right" vertical="top" wrapText="1"/>
    </xf>
    <xf numFmtId="3" fontId="68" fillId="0" borderId="21" xfId="0" applyNumberFormat="1" applyFont="1" applyFill="1" applyBorder="1" applyAlignment="1">
      <alignment horizontal="right" vertical="top" wrapText="1"/>
    </xf>
    <xf numFmtId="3" fontId="8" fillId="0" borderId="20" xfId="66" applyNumberFormat="1" applyFont="1" applyFill="1" applyBorder="1" applyAlignment="1">
      <alignment horizontal="right" vertical="top"/>
    </xf>
    <xf numFmtId="3" fontId="8" fillId="0" borderId="21" xfId="66" applyNumberFormat="1" applyFont="1" applyFill="1" applyBorder="1" applyAlignment="1">
      <alignment horizontal="right" vertical="top"/>
    </xf>
    <xf numFmtId="0" fontId="67" fillId="19" borderId="19" xfId="0" applyFont="1" applyFill="1" applyBorder="1" applyAlignment="1">
      <alignment horizontal="left" vertical="top"/>
    </xf>
    <xf numFmtId="3" fontId="67" fillId="19" borderId="20" xfId="0" applyNumberFormat="1" applyFont="1" applyFill="1" applyBorder="1" applyAlignment="1">
      <alignment horizontal="right" vertical="top"/>
    </xf>
    <xf numFmtId="3" fontId="70" fillId="0" borderId="0" xfId="0" applyNumberFormat="1" applyFont="1" applyFill="1" applyBorder="1" applyAlignment="1">
      <alignment horizontal="right" vertical="top" wrapText="1"/>
    </xf>
    <xf numFmtId="0" fontId="71" fillId="0" borderId="0" xfId="0" applyFont="1" applyFill="1" applyAlignment="1">
      <alignment horizontal="left" vertical="top"/>
    </xf>
    <xf numFmtId="3" fontId="72" fillId="0" borderId="0" xfId="0" applyNumberFormat="1" applyFont="1" applyFill="1" applyBorder="1" applyAlignment="1">
      <alignment horizontal="right" vertical="top" wrapText="1"/>
    </xf>
    <xf numFmtId="0" fontId="67" fillId="0" borderId="16" xfId="0" applyFont="1" applyFill="1" applyBorder="1" applyAlignment="1">
      <alignment horizontal="left" vertical="top"/>
    </xf>
    <xf numFmtId="3" fontId="67" fillId="0" borderId="20" xfId="0" applyNumberFormat="1" applyFont="1" applyFill="1" applyBorder="1" applyAlignment="1">
      <alignment horizontal="right" vertical="top"/>
    </xf>
    <xf numFmtId="3" fontId="67" fillId="0" borderId="21" xfId="0" applyNumberFormat="1" applyFont="1" applyFill="1" applyBorder="1" applyAlignment="1">
      <alignment horizontal="right" vertical="top"/>
    </xf>
    <xf numFmtId="1" fontId="66" fillId="0" borderId="22" xfId="0" applyNumberFormat="1" applyFont="1" applyFill="1" applyBorder="1" applyAlignment="1">
      <alignment horizontal="left" vertical="top"/>
    </xf>
    <xf numFmtId="1" fontId="66" fillId="0" borderId="19" xfId="0" applyNumberFormat="1" applyFont="1" applyFill="1" applyBorder="1" applyAlignment="1">
      <alignment horizontal="left" vertical="top"/>
    </xf>
    <xf numFmtId="3" fontId="64" fillId="0" borderId="20" xfId="0" applyNumberFormat="1" applyFont="1" applyFill="1" applyBorder="1" applyAlignment="1">
      <alignment horizontal="right" vertical="top"/>
    </xf>
    <xf numFmtId="3" fontId="64" fillId="0" borderId="21" xfId="0" applyNumberFormat="1" applyFont="1" applyFill="1" applyBorder="1" applyAlignment="1">
      <alignment horizontal="right" vertical="top"/>
    </xf>
    <xf numFmtId="3" fontId="8" fillId="7" borderId="20" xfId="66" applyFont="1" applyFill="1" applyBorder="1" applyAlignment="1">
      <alignment/>
    </xf>
    <xf numFmtId="0" fontId="67" fillId="11" borderId="19" xfId="0" applyFont="1" applyFill="1" applyBorder="1" applyAlignment="1">
      <alignment horizontal="left" vertical="top"/>
    </xf>
    <xf numFmtId="3" fontId="67" fillId="11" borderId="20" xfId="0" applyNumberFormat="1" applyFont="1" applyFill="1" applyBorder="1" applyAlignment="1">
      <alignment horizontal="right" vertical="top"/>
    </xf>
    <xf numFmtId="3" fontId="67" fillId="11" borderId="21" xfId="0" applyNumberFormat="1" applyFont="1" applyFill="1" applyBorder="1" applyAlignment="1">
      <alignment horizontal="right" vertical="top"/>
    </xf>
    <xf numFmtId="0" fontId="67" fillId="0" borderId="22" xfId="0" applyFont="1" applyFill="1" applyBorder="1" applyAlignment="1">
      <alignment horizontal="left" vertical="top"/>
    </xf>
    <xf numFmtId="3" fontId="67" fillId="0" borderId="20" xfId="0" applyNumberFormat="1" applyFont="1" applyFill="1" applyBorder="1" applyAlignment="1">
      <alignment horizontal="right" vertical="top" wrapText="1"/>
    </xf>
    <xf numFmtId="3" fontId="67" fillId="0" borderId="21" xfId="0" applyNumberFormat="1" applyFont="1" applyFill="1" applyBorder="1" applyAlignment="1">
      <alignment horizontal="right" vertical="top" wrapText="1"/>
    </xf>
    <xf numFmtId="1" fontId="66" fillId="0" borderId="23" xfId="0" applyNumberFormat="1" applyFont="1" applyFill="1" applyBorder="1" applyAlignment="1">
      <alignment horizontal="left" vertical="top"/>
    </xf>
    <xf numFmtId="0" fontId="73" fillId="0" borderId="24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50" fillId="7" borderId="21" xfId="0" applyNumberFormat="1" applyFont="1" applyFill="1" applyBorder="1" applyAlignment="1">
      <alignment horizontal="right" vertical="top"/>
    </xf>
    <xf numFmtId="3" fontId="63" fillId="0" borderId="0" xfId="0" applyNumberFormat="1" applyFont="1" applyFill="1" applyBorder="1" applyAlignment="1">
      <alignment horizontal="right" vertical="top"/>
    </xf>
    <xf numFmtId="3" fontId="68" fillId="7" borderId="20" xfId="0" applyNumberFormat="1" applyFont="1" applyFill="1" applyBorder="1" applyAlignment="1">
      <alignment horizontal="right" vertical="top"/>
    </xf>
    <xf numFmtId="3" fontId="8" fillId="0" borderId="20" xfId="57" applyNumberFormat="1" applyFont="1" applyFill="1" applyBorder="1" applyAlignment="1">
      <alignment horizontal="right" vertical="top"/>
    </xf>
    <xf numFmtId="3" fontId="50" fillId="0" borderId="21" xfId="0" applyNumberFormat="1" applyFont="1" applyFill="1" applyBorder="1" applyAlignment="1">
      <alignment horizontal="right" vertical="top"/>
    </xf>
    <xf numFmtId="3" fontId="8" fillId="7" borderId="20" xfId="57" applyNumberFormat="1" applyFont="1" applyFill="1" applyBorder="1" applyAlignment="1">
      <alignment horizontal="right" vertical="top"/>
    </xf>
    <xf numFmtId="3" fontId="8" fillId="0" borderId="21" xfId="57" applyNumberFormat="1" applyFont="1" applyFill="1" applyBorder="1" applyAlignment="1">
      <alignment horizontal="right" vertical="top"/>
    </xf>
    <xf numFmtId="3" fontId="8" fillId="7" borderId="21" xfId="57" applyNumberFormat="1" applyFont="1" applyFill="1" applyBorder="1" applyAlignment="1">
      <alignment horizontal="right" vertical="top"/>
    </xf>
    <xf numFmtId="3" fontId="67" fillId="19" borderId="21" xfId="0" applyNumberFormat="1" applyFont="1" applyFill="1" applyBorder="1" applyAlignment="1">
      <alignment horizontal="right" vertical="top"/>
    </xf>
    <xf numFmtId="3" fontId="71" fillId="0" borderId="0" xfId="0" applyNumberFormat="1" applyFont="1" applyFill="1" applyBorder="1" applyAlignment="1">
      <alignment horizontal="right" vertical="top"/>
    </xf>
    <xf numFmtId="0" fontId="11" fillId="11" borderId="19" xfId="0" applyFont="1" applyFill="1" applyBorder="1" applyAlignment="1">
      <alignment horizontal="left" vertical="top"/>
    </xf>
    <xf numFmtId="3" fontId="11" fillId="11" borderId="20" xfId="0" applyNumberFormat="1" applyFont="1" applyFill="1" applyBorder="1" applyAlignment="1">
      <alignment horizontal="right" vertical="top"/>
    </xf>
    <xf numFmtId="3" fontId="11" fillId="11" borderId="21" xfId="0" applyNumberFormat="1" applyFont="1" applyFill="1" applyBorder="1" applyAlignment="1">
      <alignment horizontal="right" vertical="top"/>
    </xf>
    <xf numFmtId="0" fontId="50" fillId="0" borderId="0" xfId="0" applyFont="1" applyFill="1" applyAlignment="1">
      <alignment horizontal="left" vertical="top"/>
    </xf>
    <xf numFmtId="1" fontId="64" fillId="0" borderId="0" xfId="0" applyNumberFormat="1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left" vertical="top"/>
    </xf>
    <xf numFmtId="0" fontId="63" fillId="0" borderId="0" xfId="0" applyFont="1" applyFill="1" applyBorder="1" applyAlignment="1">
      <alignment horizontal="left" vertical="top"/>
    </xf>
    <xf numFmtId="0" fontId="69" fillId="0" borderId="0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left" vertical="top"/>
    </xf>
    <xf numFmtId="0" fontId="69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left" vertical="center" wrapText="1"/>
    </xf>
    <xf numFmtId="3" fontId="69" fillId="0" borderId="0" xfId="0" applyNumberFormat="1" applyFont="1" applyFill="1" applyBorder="1" applyAlignment="1">
      <alignment horizontal="right" vertical="center" wrapText="1"/>
    </xf>
    <xf numFmtId="3" fontId="65" fillId="0" borderId="0" xfId="0" applyNumberFormat="1" applyFont="1" applyFill="1" applyBorder="1" applyAlignment="1">
      <alignment horizontal="left" vertical="top"/>
    </xf>
    <xf numFmtId="3" fontId="65" fillId="0" borderId="0" xfId="0" applyNumberFormat="1" applyFont="1" applyFill="1" applyBorder="1" applyAlignment="1">
      <alignment horizontal="right" vertical="top"/>
    </xf>
    <xf numFmtId="1" fontId="63" fillId="0" borderId="0" xfId="0" applyNumberFormat="1" applyFont="1" applyFill="1" applyBorder="1" applyAlignment="1">
      <alignment horizontal="left" vertical="top"/>
    </xf>
    <xf numFmtId="3" fontId="63" fillId="0" borderId="0" xfId="0" applyNumberFormat="1" applyFont="1" applyFill="1" applyBorder="1" applyAlignment="1">
      <alignment horizontal="right" vertical="center" wrapText="1"/>
    </xf>
    <xf numFmtId="3" fontId="63" fillId="0" borderId="0" xfId="0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 horizontal="right" vertical="top"/>
    </xf>
    <xf numFmtId="1" fontId="63" fillId="0" borderId="0" xfId="0" applyNumberFormat="1" applyFont="1" applyFill="1" applyAlignment="1">
      <alignment horizontal="left" vertical="top"/>
    </xf>
    <xf numFmtId="1" fontId="65" fillId="0" borderId="0" xfId="0" applyNumberFormat="1" applyFont="1" applyFill="1" applyAlignment="1">
      <alignment horizontal="left" vertical="top"/>
    </xf>
    <xf numFmtId="3" fontId="64" fillId="0" borderId="25" xfId="0" applyNumberFormat="1" applyFont="1" applyFill="1" applyBorder="1" applyAlignment="1">
      <alignment horizontal="right" vertical="top"/>
    </xf>
    <xf numFmtId="3" fontId="64" fillId="0" borderId="26" xfId="0" applyNumberFormat="1" applyFont="1" applyFill="1" applyBorder="1" applyAlignment="1">
      <alignment horizontal="right" vertical="top"/>
    </xf>
    <xf numFmtId="0" fontId="73" fillId="0" borderId="21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top"/>
    </xf>
    <xf numFmtId="1" fontId="65" fillId="0" borderId="11" xfId="0" applyNumberFormat="1" applyFont="1" applyFill="1" applyBorder="1" applyAlignment="1">
      <alignment horizontal="left" vertical="top"/>
    </xf>
    <xf numFmtId="1" fontId="74" fillId="0" borderId="16" xfId="0" applyNumberFormat="1" applyFont="1" applyFill="1" applyBorder="1" applyAlignment="1">
      <alignment horizontal="left" vertical="top"/>
    </xf>
    <xf numFmtId="1" fontId="75" fillId="0" borderId="27" xfId="0" applyNumberFormat="1" applyFont="1" applyFill="1" applyBorder="1" applyAlignment="1">
      <alignment horizontal="left" vertical="top"/>
    </xf>
    <xf numFmtId="3" fontId="65" fillId="0" borderId="17" xfId="0" applyNumberFormat="1" applyFont="1" applyFill="1" applyBorder="1" applyAlignment="1">
      <alignment horizontal="right" vertical="top"/>
    </xf>
    <xf numFmtId="3" fontId="65" fillId="0" borderId="18" xfId="0" applyNumberFormat="1" applyFont="1" applyFill="1" applyBorder="1" applyAlignment="1">
      <alignment horizontal="right" vertical="top"/>
    </xf>
    <xf numFmtId="3" fontId="65" fillId="0" borderId="26" xfId="0" applyNumberFormat="1" applyFont="1" applyFill="1" applyBorder="1" applyAlignment="1">
      <alignment horizontal="right" vertical="top"/>
    </xf>
    <xf numFmtId="0" fontId="72" fillId="7" borderId="28" xfId="0" applyFont="1" applyFill="1" applyBorder="1" applyAlignment="1">
      <alignment horizontal="left" vertical="top"/>
    </xf>
    <xf numFmtId="3" fontId="63" fillId="7" borderId="19" xfId="0" applyNumberFormat="1" applyFont="1" applyFill="1" applyBorder="1" applyAlignment="1">
      <alignment horizontal="right" vertical="top"/>
    </xf>
    <xf numFmtId="3" fontId="63" fillId="7" borderId="20" xfId="0" applyNumberFormat="1" applyFont="1" applyFill="1" applyBorder="1" applyAlignment="1">
      <alignment horizontal="right" vertical="top"/>
    </xf>
    <xf numFmtId="3" fontId="69" fillId="7" borderId="20" xfId="0" applyNumberFormat="1" applyFont="1" applyFill="1" applyBorder="1" applyAlignment="1">
      <alignment horizontal="right" vertical="top" wrapText="1"/>
    </xf>
    <xf numFmtId="3" fontId="21" fillId="7" borderId="20" xfId="57" applyNumberFormat="1" applyFont="1" applyFill="1" applyBorder="1" applyAlignment="1">
      <alignment horizontal="right" vertical="top"/>
    </xf>
    <xf numFmtId="3" fontId="69" fillId="7" borderId="21" xfId="0" applyNumberFormat="1" applyFont="1" applyFill="1" applyBorder="1" applyAlignment="1">
      <alignment horizontal="right" vertical="top" wrapText="1"/>
    </xf>
    <xf numFmtId="3" fontId="21" fillId="7" borderId="20" xfId="67" applyNumberFormat="1" applyFont="1" applyFill="1" applyBorder="1" applyAlignment="1">
      <alignment horizontal="right" vertical="top"/>
    </xf>
    <xf numFmtId="3" fontId="21" fillId="7" borderId="21" xfId="67" applyNumberFormat="1" applyFont="1" applyFill="1" applyBorder="1" applyAlignment="1">
      <alignment horizontal="right" vertical="top"/>
    </xf>
    <xf numFmtId="0" fontId="72" fillId="0" borderId="28" xfId="0" applyFont="1" applyFill="1" applyBorder="1" applyAlignment="1">
      <alignment horizontal="left" vertical="top"/>
    </xf>
    <xf numFmtId="3" fontId="63" fillId="0" borderId="19" xfId="0" applyNumberFormat="1" applyFont="1" applyFill="1" applyBorder="1" applyAlignment="1">
      <alignment horizontal="right" vertical="top"/>
    </xf>
    <xf numFmtId="3" fontId="63" fillId="0" borderId="20" xfId="0" applyNumberFormat="1" applyFont="1" applyFill="1" applyBorder="1" applyAlignment="1">
      <alignment horizontal="right" vertical="top"/>
    </xf>
    <xf numFmtId="3" fontId="69" fillId="0" borderId="20" xfId="0" applyNumberFormat="1" applyFont="1" applyFill="1" applyBorder="1" applyAlignment="1">
      <alignment horizontal="right" vertical="top" wrapText="1"/>
    </xf>
    <xf numFmtId="3" fontId="69" fillId="0" borderId="21" xfId="0" applyNumberFormat="1" applyFont="1" applyFill="1" applyBorder="1" applyAlignment="1">
      <alignment horizontal="right" vertical="top" wrapText="1"/>
    </xf>
    <xf numFmtId="3" fontId="21" fillId="0" borderId="20" xfId="67" applyNumberFormat="1" applyFont="1" applyFill="1" applyBorder="1" applyAlignment="1">
      <alignment horizontal="right" vertical="top"/>
    </xf>
    <xf numFmtId="3" fontId="21" fillId="0" borderId="21" xfId="67" applyNumberFormat="1" applyFont="1" applyFill="1" applyBorder="1" applyAlignment="1">
      <alignment horizontal="right" vertical="top"/>
    </xf>
    <xf numFmtId="3" fontId="21" fillId="0" borderId="20" xfId="57" applyNumberFormat="1" applyFont="1" applyFill="1" applyBorder="1" applyAlignment="1">
      <alignment horizontal="right" vertical="top"/>
    </xf>
    <xf numFmtId="3" fontId="21" fillId="7" borderId="20" xfId="0" applyNumberFormat="1" applyFont="1" applyFill="1" applyBorder="1" applyAlignment="1">
      <alignment horizontal="right" vertical="top"/>
    </xf>
    <xf numFmtId="3" fontId="21" fillId="7" borderId="21" xfId="0" applyNumberFormat="1" applyFont="1" applyFill="1" applyBorder="1" applyAlignment="1">
      <alignment horizontal="right" vertical="top"/>
    </xf>
    <xf numFmtId="0" fontId="72" fillId="19" borderId="28" xfId="0" applyFont="1" applyFill="1" applyBorder="1" applyAlignment="1">
      <alignment horizontal="left" vertical="top"/>
    </xf>
    <xf numFmtId="3" fontId="72" fillId="19" borderId="19" xfId="0" applyNumberFormat="1" applyFont="1" applyFill="1" applyBorder="1" applyAlignment="1">
      <alignment horizontal="right" vertical="top"/>
    </xf>
    <xf numFmtId="3" fontId="72" fillId="19" borderId="21" xfId="0" applyNumberFormat="1" applyFont="1" applyFill="1" applyBorder="1" applyAlignment="1">
      <alignment horizontal="right" vertical="top"/>
    </xf>
    <xf numFmtId="0" fontId="70" fillId="0" borderId="16" xfId="0" applyFont="1" applyFill="1" applyBorder="1" applyAlignment="1">
      <alignment horizontal="left" vertical="top"/>
    </xf>
    <xf numFmtId="3" fontId="72" fillId="0" borderId="19" xfId="0" applyNumberFormat="1" applyFont="1" applyFill="1" applyBorder="1" applyAlignment="1">
      <alignment horizontal="right" vertical="top"/>
    </xf>
    <xf numFmtId="3" fontId="72" fillId="0" borderId="20" xfId="0" applyNumberFormat="1" applyFont="1" applyFill="1" applyBorder="1" applyAlignment="1">
      <alignment horizontal="right" vertical="top"/>
    </xf>
    <xf numFmtId="3" fontId="72" fillId="0" borderId="21" xfId="0" applyNumberFormat="1" applyFont="1" applyFill="1" applyBorder="1" applyAlignment="1">
      <alignment horizontal="right" vertical="top"/>
    </xf>
    <xf numFmtId="1" fontId="74" fillId="0" borderId="22" xfId="0" applyNumberFormat="1" applyFont="1" applyFill="1" applyBorder="1" applyAlignment="1">
      <alignment horizontal="left" vertical="top"/>
    </xf>
    <xf numFmtId="1" fontId="75" fillId="0" borderId="28" xfId="0" applyNumberFormat="1" applyFont="1" applyFill="1" applyBorder="1" applyAlignment="1">
      <alignment horizontal="left" vertical="top"/>
    </xf>
    <xf numFmtId="3" fontId="65" fillId="0" borderId="19" xfId="0" applyNumberFormat="1" applyFont="1" applyFill="1" applyBorder="1" applyAlignment="1">
      <alignment horizontal="right" vertical="top"/>
    </xf>
    <xf numFmtId="3" fontId="65" fillId="0" borderId="20" xfId="0" applyNumberFormat="1" applyFont="1" applyFill="1" applyBorder="1" applyAlignment="1">
      <alignment horizontal="right" vertical="top"/>
    </xf>
    <xf numFmtId="3" fontId="65" fillId="0" borderId="21" xfId="0" applyNumberFormat="1" applyFont="1" applyFill="1" applyBorder="1" applyAlignment="1">
      <alignment horizontal="right" vertical="top"/>
    </xf>
    <xf numFmtId="3" fontId="69" fillId="0" borderId="19" xfId="0" applyNumberFormat="1" applyFont="1" applyFill="1" applyBorder="1" applyAlignment="1">
      <alignment horizontal="right" vertical="top" wrapText="1"/>
    </xf>
    <xf numFmtId="3" fontId="21" fillId="0" borderId="19" xfId="67" applyNumberFormat="1" applyFont="1" applyFill="1" applyBorder="1" applyAlignment="1">
      <alignment horizontal="right" vertical="top"/>
    </xf>
    <xf numFmtId="3" fontId="21" fillId="0" borderId="20" xfId="67" applyNumberFormat="1" applyFont="1" applyBorder="1" applyAlignment="1">
      <alignment horizontal="right" vertical="top"/>
    </xf>
    <xf numFmtId="3" fontId="63" fillId="0" borderId="20" xfId="0" applyNumberFormat="1" applyFont="1" applyBorder="1" applyAlignment="1">
      <alignment horizontal="right" vertical="top"/>
    </xf>
    <xf numFmtId="3" fontId="63" fillId="7" borderId="21" xfId="0" applyNumberFormat="1" applyFont="1" applyFill="1" applyBorder="1" applyAlignment="1">
      <alignment horizontal="right" vertical="top"/>
    </xf>
    <xf numFmtId="0" fontId="72" fillId="11" borderId="28" xfId="0" applyFont="1" applyFill="1" applyBorder="1" applyAlignment="1">
      <alignment horizontal="left" vertical="top"/>
    </xf>
    <xf numFmtId="3" fontId="72" fillId="11" borderId="19" xfId="0" applyNumberFormat="1" applyFont="1" applyFill="1" applyBorder="1" applyAlignment="1">
      <alignment horizontal="right" vertical="top"/>
    </xf>
    <xf numFmtId="3" fontId="72" fillId="11" borderId="20" xfId="0" applyNumberFormat="1" applyFont="1" applyFill="1" applyBorder="1" applyAlignment="1">
      <alignment horizontal="right" vertical="top"/>
    </xf>
    <xf numFmtId="3" fontId="72" fillId="11" borderId="21" xfId="0" applyNumberFormat="1" applyFont="1" applyFill="1" applyBorder="1" applyAlignment="1">
      <alignment horizontal="right" vertical="top"/>
    </xf>
    <xf numFmtId="0" fontId="72" fillId="0" borderId="22" xfId="0" applyFont="1" applyFill="1" applyBorder="1" applyAlignment="1">
      <alignment horizontal="left" vertical="top"/>
    </xf>
    <xf numFmtId="3" fontId="72" fillId="0" borderId="20" xfId="0" applyNumberFormat="1" applyFont="1" applyFill="1" applyBorder="1" applyAlignment="1">
      <alignment horizontal="right" vertical="top" wrapText="1"/>
    </xf>
    <xf numFmtId="3" fontId="72" fillId="0" borderId="21" xfId="0" applyNumberFormat="1" applyFont="1" applyFill="1" applyBorder="1" applyAlignment="1">
      <alignment horizontal="right" vertical="top" wrapText="1"/>
    </xf>
    <xf numFmtId="3" fontId="69" fillId="7" borderId="19" xfId="0" applyNumberFormat="1" applyFont="1" applyFill="1" applyBorder="1" applyAlignment="1">
      <alignment horizontal="right" vertical="top" wrapText="1"/>
    </xf>
    <xf numFmtId="3" fontId="69" fillId="7" borderId="19" xfId="0" applyNumberFormat="1" applyFont="1" applyFill="1" applyBorder="1" applyAlignment="1">
      <alignment horizontal="right" vertical="top"/>
    </xf>
    <xf numFmtId="3" fontId="72" fillId="19" borderId="20" xfId="0" applyNumberFormat="1" applyFont="1" applyFill="1" applyBorder="1" applyAlignment="1">
      <alignment horizontal="right" vertical="top"/>
    </xf>
    <xf numFmtId="0" fontId="22" fillId="11" borderId="28" xfId="0" applyFont="1" applyFill="1" applyBorder="1" applyAlignment="1">
      <alignment horizontal="left" vertical="top"/>
    </xf>
    <xf numFmtId="3" fontId="22" fillId="11" borderId="19" xfId="0" applyNumberFormat="1" applyFont="1" applyFill="1" applyBorder="1" applyAlignment="1">
      <alignment horizontal="right" vertical="top"/>
    </xf>
    <xf numFmtId="3" fontId="22" fillId="11" borderId="20" xfId="0" applyNumberFormat="1" applyFont="1" applyFill="1" applyBorder="1" applyAlignment="1">
      <alignment horizontal="right" vertical="top"/>
    </xf>
    <xf numFmtId="3" fontId="22" fillId="11" borderId="21" xfId="0" applyNumberFormat="1" applyFont="1" applyFill="1" applyBorder="1" applyAlignment="1">
      <alignment horizontal="right" vertical="top"/>
    </xf>
    <xf numFmtId="0" fontId="69" fillId="0" borderId="0" xfId="0" applyFont="1" applyFill="1" applyBorder="1" applyAlignment="1">
      <alignment horizontal="left" vertical="top" wrapText="1"/>
    </xf>
    <xf numFmtId="0" fontId="72" fillId="0" borderId="0" xfId="0" applyFont="1" applyFill="1" applyBorder="1" applyAlignment="1">
      <alignment horizontal="left" vertical="top" wrapText="1"/>
    </xf>
    <xf numFmtId="0" fontId="69" fillId="0" borderId="0" xfId="0" applyFont="1" applyFill="1" applyBorder="1" applyAlignment="1">
      <alignment vertical="top" wrapText="1"/>
    </xf>
    <xf numFmtId="3" fontId="63" fillId="0" borderId="0" xfId="0" applyNumberFormat="1" applyFont="1" applyFill="1" applyBorder="1" applyAlignment="1">
      <alignment horizontal="left" vertical="top"/>
    </xf>
    <xf numFmtId="3" fontId="69" fillId="0" borderId="0" xfId="0" applyNumberFormat="1" applyFont="1" applyFill="1" applyBorder="1" applyAlignment="1">
      <alignment horizontal="left" vertical="top" wrapText="1"/>
    </xf>
    <xf numFmtId="1" fontId="65" fillId="0" borderId="10" xfId="0" applyNumberFormat="1" applyFont="1" applyFill="1" applyBorder="1" applyAlignment="1">
      <alignment horizontal="left" vertical="top"/>
    </xf>
    <xf numFmtId="1" fontId="65" fillId="0" borderId="29" xfId="0" applyNumberFormat="1" applyFont="1" applyFill="1" applyBorder="1" applyAlignment="1">
      <alignment horizontal="left" vertical="top"/>
    </xf>
    <xf numFmtId="1" fontId="64" fillId="0" borderId="0" xfId="0" applyNumberFormat="1" applyFont="1" applyFill="1" applyBorder="1" applyAlignment="1">
      <alignment horizontal="center" vertical="top"/>
    </xf>
    <xf numFmtId="1" fontId="74" fillId="0" borderId="30" xfId="0" applyNumberFormat="1" applyFont="1" applyFill="1" applyBorder="1" applyAlignment="1">
      <alignment horizontal="left" vertical="top"/>
    </xf>
    <xf numFmtId="1" fontId="75" fillId="0" borderId="31" xfId="0" applyNumberFormat="1" applyFont="1" applyFill="1" applyBorder="1" applyAlignment="1">
      <alignment horizontal="left" vertical="top"/>
    </xf>
    <xf numFmtId="1" fontId="75" fillId="0" borderId="25" xfId="0" applyNumberFormat="1" applyFont="1" applyFill="1" applyBorder="1" applyAlignment="1">
      <alignment horizontal="left"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2" fillId="7" borderId="19" xfId="0" applyFont="1" applyFill="1" applyBorder="1" applyAlignment="1">
      <alignment horizontal="left" vertical="top"/>
    </xf>
    <xf numFmtId="0" fontId="72" fillId="7" borderId="20" xfId="0" applyFont="1" applyFill="1" applyBorder="1" applyAlignment="1">
      <alignment horizontal="right" vertical="top"/>
    </xf>
    <xf numFmtId="165" fontId="63" fillId="7" borderId="20" xfId="43" applyNumberFormat="1" applyFont="1" applyFill="1" applyBorder="1" applyAlignment="1">
      <alignment horizontal="right" vertical="top"/>
    </xf>
    <xf numFmtId="165" fontId="63" fillId="7" borderId="21" xfId="43" applyNumberFormat="1" applyFont="1" applyFill="1" applyBorder="1" applyAlignment="1">
      <alignment horizontal="right" vertical="top"/>
    </xf>
    <xf numFmtId="3" fontId="63" fillId="7" borderId="20" xfId="0" applyNumberFormat="1" applyFont="1" applyFill="1" applyBorder="1" applyAlignment="1">
      <alignment horizontal="right" vertical="top" wrapText="1"/>
    </xf>
    <xf numFmtId="3" fontId="21" fillId="7" borderId="20" xfId="0" applyNumberFormat="1" applyFont="1" applyFill="1" applyBorder="1" applyAlignment="1">
      <alignment horizontal="right" vertical="top" wrapText="1"/>
    </xf>
    <xf numFmtId="0" fontId="72" fillId="0" borderId="19" xfId="0" applyFont="1" applyFill="1" applyBorder="1" applyAlignment="1">
      <alignment horizontal="left" vertical="top"/>
    </xf>
    <xf numFmtId="0" fontId="72" fillId="0" borderId="20" xfId="0" applyFont="1" applyFill="1" applyBorder="1" applyAlignment="1">
      <alignment horizontal="right" vertical="top"/>
    </xf>
    <xf numFmtId="3" fontId="21" fillId="0" borderId="20" xfId="0" applyNumberFormat="1" applyFont="1" applyFill="1" applyBorder="1" applyAlignment="1">
      <alignment horizontal="right" vertical="top"/>
    </xf>
    <xf numFmtId="3" fontId="21" fillId="34" borderId="20" xfId="0" applyNumberFormat="1" applyFont="1" applyFill="1" applyBorder="1" applyAlignment="1">
      <alignment horizontal="right" vertical="top"/>
    </xf>
    <xf numFmtId="165" fontId="63" fillId="0" borderId="20" xfId="43" applyNumberFormat="1" applyFont="1" applyBorder="1" applyAlignment="1">
      <alignment horizontal="right" vertical="top"/>
    </xf>
    <xf numFmtId="165" fontId="63" fillId="0" borderId="21" xfId="43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3" fontId="21" fillId="34" borderId="21" xfId="0" applyNumberFormat="1" applyFont="1" applyFill="1" applyBorder="1" applyAlignment="1">
      <alignment horizontal="right" vertical="top"/>
    </xf>
    <xf numFmtId="0" fontId="72" fillId="19" borderId="19" xfId="0" applyFont="1" applyFill="1" applyBorder="1" applyAlignment="1">
      <alignment horizontal="left" vertical="top"/>
    </xf>
    <xf numFmtId="0" fontId="72" fillId="19" borderId="20" xfId="0" applyFont="1" applyFill="1" applyBorder="1" applyAlignment="1">
      <alignment horizontal="right" vertical="top"/>
    </xf>
    <xf numFmtId="3" fontId="63" fillId="19" borderId="20" xfId="0" applyNumberFormat="1" applyFont="1" applyFill="1" applyBorder="1" applyAlignment="1">
      <alignment horizontal="right" vertical="top"/>
    </xf>
    <xf numFmtId="3" fontId="63" fillId="19" borderId="21" xfId="0" applyNumberFormat="1" applyFont="1" applyFill="1" applyBorder="1" applyAlignment="1">
      <alignment horizontal="right" vertical="top"/>
    </xf>
    <xf numFmtId="3" fontId="63" fillId="0" borderId="21" xfId="0" applyNumberFormat="1" applyFont="1" applyBorder="1" applyAlignment="1">
      <alignment horizontal="right" vertical="top"/>
    </xf>
    <xf numFmtId="37" fontId="1" fillId="0" borderId="0" xfId="64" applyNumberFormat="1">
      <alignment/>
      <protection/>
    </xf>
    <xf numFmtId="1" fontId="75" fillId="0" borderId="19" xfId="0" applyNumberFormat="1" applyFont="1" applyFill="1" applyBorder="1" applyAlignment="1">
      <alignment horizontal="left" vertical="top"/>
    </xf>
    <xf numFmtId="1" fontId="75" fillId="0" borderId="20" xfId="0" applyNumberFormat="1" applyFont="1" applyFill="1" applyBorder="1" applyAlignment="1">
      <alignment horizontal="right" vertical="top"/>
    </xf>
    <xf numFmtId="0" fontId="22" fillId="7" borderId="19" xfId="0" applyFont="1" applyFill="1" applyBorder="1" applyAlignment="1">
      <alignment horizontal="left" vertical="top"/>
    </xf>
    <xf numFmtId="0" fontId="22" fillId="7" borderId="20" xfId="0" applyFont="1" applyFill="1" applyBorder="1" applyAlignment="1">
      <alignment horizontal="right" vertical="top"/>
    </xf>
    <xf numFmtId="165" fontId="21" fillId="7" borderId="20" xfId="43" applyNumberFormat="1" applyFont="1" applyFill="1" applyBorder="1" applyAlignment="1">
      <alignment horizontal="right" vertical="top"/>
    </xf>
    <xf numFmtId="165" fontId="21" fillId="7" borderId="21" xfId="43" applyNumberFormat="1" applyFont="1" applyFill="1" applyBorder="1" applyAlignment="1">
      <alignment horizontal="right" vertical="top"/>
    </xf>
    <xf numFmtId="37" fontId="24" fillId="7" borderId="0" xfId="64" applyNumberFormat="1" applyFont="1" applyFill="1" applyBorder="1">
      <alignment/>
      <protection/>
    </xf>
    <xf numFmtId="37" fontId="24" fillId="7" borderId="10" xfId="64" applyNumberFormat="1" applyFont="1" applyFill="1" applyBorder="1">
      <alignment/>
      <protection/>
    </xf>
    <xf numFmtId="0" fontId="72" fillId="34" borderId="19" xfId="0" applyFont="1" applyFill="1" applyBorder="1" applyAlignment="1">
      <alignment horizontal="left" vertical="top"/>
    </xf>
    <xf numFmtId="0" fontId="72" fillId="34" borderId="20" xfId="0" applyFont="1" applyFill="1" applyBorder="1" applyAlignment="1">
      <alignment horizontal="right" vertical="top"/>
    </xf>
    <xf numFmtId="3" fontId="63" fillId="34" borderId="20" xfId="0" applyNumberFormat="1" applyFont="1" applyFill="1" applyBorder="1" applyAlignment="1">
      <alignment horizontal="right" vertical="top"/>
    </xf>
    <xf numFmtId="165" fontId="63" fillId="34" borderId="20" xfId="43" applyNumberFormat="1" applyFont="1" applyFill="1" applyBorder="1" applyAlignment="1">
      <alignment horizontal="right" vertical="top"/>
    </xf>
    <xf numFmtId="165" fontId="63" fillId="34" borderId="21" xfId="43" applyNumberFormat="1" applyFont="1" applyFill="1" applyBorder="1" applyAlignment="1">
      <alignment horizontal="right" vertical="top"/>
    </xf>
    <xf numFmtId="3" fontId="63" fillId="34" borderId="21" xfId="0" applyNumberFormat="1" applyFont="1" applyFill="1" applyBorder="1" applyAlignment="1">
      <alignment horizontal="right" vertical="top"/>
    </xf>
    <xf numFmtId="0" fontId="72" fillId="11" borderId="19" xfId="0" applyFont="1" applyFill="1" applyBorder="1" applyAlignment="1">
      <alignment horizontal="left" vertical="top"/>
    </xf>
    <xf numFmtId="0" fontId="72" fillId="11" borderId="20" xfId="0" applyFont="1" applyFill="1" applyBorder="1" applyAlignment="1">
      <alignment horizontal="right" vertical="top"/>
    </xf>
    <xf numFmtId="3" fontId="63" fillId="11" borderId="20" xfId="0" applyNumberFormat="1" applyFont="1" applyFill="1" applyBorder="1" applyAlignment="1">
      <alignment horizontal="right" vertical="top"/>
    </xf>
    <xf numFmtId="3" fontId="63" fillId="11" borderId="21" xfId="0" applyNumberFormat="1" applyFont="1" applyFill="1" applyBorder="1" applyAlignment="1">
      <alignment horizontal="right" vertical="top"/>
    </xf>
    <xf numFmtId="165" fontId="63" fillId="19" borderId="20" xfId="43" applyNumberFormat="1" applyFont="1" applyFill="1" applyBorder="1" applyAlignment="1">
      <alignment horizontal="right" vertical="top"/>
    </xf>
    <xf numFmtId="165" fontId="63" fillId="19" borderId="21" xfId="43" applyNumberFormat="1" applyFont="1" applyFill="1" applyBorder="1" applyAlignment="1">
      <alignment horizontal="right" vertical="top"/>
    </xf>
    <xf numFmtId="37" fontId="1" fillId="19" borderId="0" xfId="64" applyNumberFormat="1" applyFill="1" applyBorder="1">
      <alignment/>
      <protection/>
    </xf>
    <xf numFmtId="37" fontId="1" fillId="19" borderId="10" xfId="64" applyNumberFormat="1" applyFill="1" applyBorder="1">
      <alignment/>
      <protection/>
    </xf>
    <xf numFmtId="0" fontId="22" fillId="11" borderId="19" xfId="0" applyFont="1" applyFill="1" applyBorder="1" applyAlignment="1">
      <alignment horizontal="left" vertical="top"/>
    </xf>
    <xf numFmtId="0" fontId="22" fillId="11" borderId="32" xfId="0" applyFont="1" applyFill="1" applyBorder="1" applyAlignment="1">
      <alignment horizontal="left" vertical="top"/>
    </xf>
    <xf numFmtId="0" fontId="22" fillId="11" borderId="14" xfId="0" applyFont="1" applyFill="1" applyBorder="1" applyAlignment="1">
      <alignment horizontal="right" vertical="top"/>
    </xf>
    <xf numFmtId="3" fontId="63" fillId="11" borderId="14" xfId="0" applyNumberFormat="1" applyFont="1" applyFill="1" applyBorder="1" applyAlignment="1">
      <alignment horizontal="right" vertical="top"/>
    </xf>
    <xf numFmtId="3" fontId="63" fillId="11" borderId="15" xfId="0" applyNumberFormat="1" applyFont="1" applyFill="1" applyBorder="1" applyAlignment="1">
      <alignment horizontal="right" vertical="top"/>
    </xf>
    <xf numFmtId="2" fontId="0" fillId="0" borderId="0" xfId="73" applyNumberFormat="1" applyFont="1" applyAlignment="1">
      <alignment/>
    </xf>
    <xf numFmtId="0" fontId="1" fillId="0" borderId="0" xfId="64">
      <alignment/>
      <protection/>
    </xf>
    <xf numFmtId="0" fontId="64" fillId="0" borderId="33" xfId="64" applyFont="1" applyBorder="1">
      <alignment/>
      <protection/>
    </xf>
    <xf numFmtId="0" fontId="1" fillId="0" borderId="34" xfId="64" applyBorder="1">
      <alignment/>
      <protection/>
    </xf>
    <xf numFmtId="0" fontId="1" fillId="0" borderId="35" xfId="64" applyBorder="1">
      <alignment/>
      <protection/>
    </xf>
    <xf numFmtId="0" fontId="1" fillId="0" borderId="36" xfId="64" applyBorder="1">
      <alignment/>
      <protection/>
    </xf>
    <xf numFmtId="0" fontId="61" fillId="0" borderId="37" xfId="64" applyFont="1" applyBorder="1">
      <alignment/>
      <protection/>
    </xf>
    <xf numFmtId="0" fontId="61" fillId="0" borderId="38" xfId="64" applyFont="1" applyBorder="1">
      <alignment/>
      <protection/>
    </xf>
    <xf numFmtId="0" fontId="64" fillId="0" borderId="35" xfId="64" applyFont="1" applyBorder="1">
      <alignment/>
      <protection/>
    </xf>
    <xf numFmtId="165" fontId="0" fillId="0" borderId="36" xfId="43" applyNumberFormat="1" applyFont="1" applyBorder="1" applyAlignment="1">
      <alignment horizontal="right"/>
    </xf>
    <xf numFmtId="165" fontId="0" fillId="0" borderId="0" xfId="43" applyNumberFormat="1" applyFont="1" applyBorder="1" applyAlignment="1">
      <alignment horizontal="right"/>
    </xf>
    <xf numFmtId="165" fontId="0" fillId="0" borderId="0" xfId="43" applyNumberFormat="1" applyFont="1" applyBorder="1" applyAlignment="1">
      <alignment/>
    </xf>
    <xf numFmtId="165" fontId="0" fillId="0" borderId="10" xfId="43" applyNumberFormat="1" applyFont="1" applyBorder="1" applyAlignment="1">
      <alignment/>
    </xf>
    <xf numFmtId="0" fontId="1" fillId="0" borderId="39" xfId="64" applyBorder="1">
      <alignment/>
      <protection/>
    </xf>
    <xf numFmtId="165" fontId="0" fillId="0" borderId="39" xfId="43" applyNumberFormat="1" applyFont="1" applyBorder="1" applyAlignment="1">
      <alignment/>
    </xf>
    <xf numFmtId="165" fontId="0" fillId="0" borderId="11" xfId="43" applyNumberFormat="1" applyFont="1" applyBorder="1" applyAlignment="1">
      <alignment/>
    </xf>
    <xf numFmtId="165" fontId="0" fillId="0" borderId="12" xfId="43" applyNumberFormat="1" applyFont="1" applyBorder="1" applyAlignment="1">
      <alignment/>
    </xf>
    <xf numFmtId="0" fontId="1" fillId="0" borderId="40" xfId="64" applyBorder="1">
      <alignment/>
      <protection/>
    </xf>
    <xf numFmtId="0" fontId="61" fillId="0" borderId="35" xfId="64" applyFont="1" applyBorder="1">
      <alignment/>
      <protection/>
    </xf>
    <xf numFmtId="0" fontId="50" fillId="0" borderId="0" xfId="64" applyFont="1">
      <alignment/>
      <protection/>
    </xf>
    <xf numFmtId="165" fontId="0" fillId="0" borderId="36" xfId="45" applyNumberFormat="1" applyFont="1" applyBorder="1" applyAlignment="1">
      <alignment horizontal="right"/>
    </xf>
    <xf numFmtId="167" fontId="0" fillId="0" borderId="0" xfId="45" applyNumberFormat="1" applyFont="1" applyBorder="1" applyAlignment="1">
      <alignment horizontal="right"/>
    </xf>
    <xf numFmtId="167" fontId="0" fillId="0" borderId="10" xfId="45" applyNumberFormat="1" applyFont="1" applyBorder="1" applyAlignment="1">
      <alignment horizontal="right"/>
    </xf>
    <xf numFmtId="167" fontId="1" fillId="0" borderId="0" xfId="64" applyNumberFormat="1">
      <alignment/>
      <protection/>
    </xf>
    <xf numFmtId="165" fontId="0" fillId="0" borderId="39" xfId="64" applyNumberFormat="1" applyFont="1" applyBorder="1">
      <alignment/>
      <protection/>
    </xf>
    <xf numFmtId="167" fontId="0" fillId="0" borderId="11" xfId="45" applyNumberFormat="1" applyFont="1" applyBorder="1" applyAlignment="1">
      <alignment horizontal="right"/>
    </xf>
    <xf numFmtId="167" fontId="0" fillId="0" borderId="12" xfId="45" applyNumberFormat="1" applyFont="1" applyBorder="1" applyAlignment="1">
      <alignment horizontal="right"/>
    </xf>
    <xf numFmtId="0" fontId="64" fillId="0" borderId="33" xfId="64" applyFont="1" applyBorder="1" applyAlignment="1">
      <alignment vertical="top"/>
      <protection/>
    </xf>
    <xf numFmtId="0" fontId="61" fillId="0" borderId="33" xfId="64" applyFont="1" applyBorder="1">
      <alignment/>
      <protection/>
    </xf>
    <xf numFmtId="0" fontId="61" fillId="0" borderId="34" xfId="64" applyFont="1" applyBorder="1">
      <alignment/>
      <protection/>
    </xf>
    <xf numFmtId="0" fontId="61" fillId="0" borderId="33" xfId="64" applyFont="1" applyBorder="1" applyAlignment="1">
      <alignment horizontal="right" wrapText="1"/>
      <protection/>
    </xf>
    <xf numFmtId="167" fontId="61" fillId="0" borderId="34" xfId="64" applyNumberFormat="1" applyFont="1" applyBorder="1" applyAlignment="1">
      <alignment horizontal="right" wrapText="1"/>
      <protection/>
    </xf>
    <xf numFmtId="0" fontId="64" fillId="0" borderId="35" xfId="64" applyFont="1" applyBorder="1" applyAlignment="1">
      <alignment horizontal="right" wrapText="1"/>
      <protection/>
    </xf>
    <xf numFmtId="0" fontId="1" fillId="0" borderId="0" xfId="64" applyAlignment="1">
      <alignment wrapText="1"/>
      <protection/>
    </xf>
    <xf numFmtId="0" fontId="0" fillId="0" borderId="36" xfId="64" applyFont="1" applyBorder="1">
      <alignment/>
      <protection/>
    </xf>
    <xf numFmtId="165" fontId="0" fillId="0" borderId="33" xfId="43" applyNumberFormat="1" applyFont="1" applyBorder="1" applyAlignment="1">
      <alignment horizontal="right" vertical="top"/>
    </xf>
    <xf numFmtId="165" fontId="0" fillId="0" borderId="34" xfId="43" applyNumberFormat="1" applyFont="1" applyBorder="1" applyAlignment="1">
      <alignment horizontal="right" vertical="top"/>
    </xf>
    <xf numFmtId="165" fontId="0" fillId="0" borderId="40" xfId="43" applyNumberFormat="1" applyFont="1" applyBorder="1" applyAlignment="1">
      <alignment horizontal="right" vertical="top"/>
    </xf>
    <xf numFmtId="3" fontId="0" fillId="0" borderId="33" xfId="45" applyNumberFormat="1" applyFont="1" applyBorder="1" applyAlignment="1">
      <alignment horizontal="right"/>
    </xf>
    <xf numFmtId="167" fontId="0" fillId="0" borderId="34" xfId="45" applyNumberFormat="1" applyFont="1" applyBorder="1" applyAlignment="1">
      <alignment horizontal="right"/>
    </xf>
    <xf numFmtId="167" fontId="1" fillId="0" borderId="10" xfId="64" applyNumberFormat="1" applyBorder="1">
      <alignment/>
      <protection/>
    </xf>
    <xf numFmtId="165" fontId="0" fillId="0" borderId="36" xfId="43" applyNumberFormat="1" applyFont="1" applyBorder="1" applyAlignment="1">
      <alignment horizontal="right" vertical="top"/>
    </xf>
    <xf numFmtId="165" fontId="0" fillId="0" borderId="0" xfId="43" applyNumberFormat="1" applyFont="1" applyBorder="1" applyAlignment="1">
      <alignment horizontal="right" vertical="top"/>
    </xf>
    <xf numFmtId="165" fontId="0" fillId="0" borderId="10" xfId="43" applyNumberFormat="1" applyFont="1" applyBorder="1" applyAlignment="1">
      <alignment horizontal="right" vertical="top"/>
    </xf>
    <xf numFmtId="3" fontId="0" fillId="0" borderId="36" xfId="45" applyNumberFormat="1" applyFont="1" applyBorder="1" applyAlignment="1">
      <alignment horizontal="right"/>
    </xf>
    <xf numFmtId="167" fontId="0" fillId="0" borderId="0" xfId="45" applyNumberFormat="1" applyFont="1" applyBorder="1" applyAlignment="1">
      <alignment horizontal="right"/>
    </xf>
    <xf numFmtId="0" fontId="1" fillId="0" borderId="10" xfId="64" applyBorder="1">
      <alignment/>
      <protection/>
    </xf>
    <xf numFmtId="0" fontId="1" fillId="0" borderId="0" xfId="64" applyBorder="1">
      <alignment/>
      <protection/>
    </xf>
    <xf numFmtId="167" fontId="0" fillId="0" borderId="39" xfId="64" applyNumberFormat="1" applyFont="1" applyBorder="1" applyAlignment="1">
      <alignment vertical="top"/>
      <protection/>
    </xf>
    <xf numFmtId="167" fontId="0" fillId="0" borderId="11" xfId="64" applyNumberFormat="1" applyFont="1" applyBorder="1" applyAlignment="1">
      <alignment vertical="top"/>
      <protection/>
    </xf>
    <xf numFmtId="167" fontId="0" fillId="0" borderId="12" xfId="64" applyNumberFormat="1" applyFont="1" applyBorder="1" applyAlignment="1">
      <alignment vertical="top"/>
      <protection/>
    </xf>
    <xf numFmtId="0" fontId="1" fillId="0" borderId="11" xfId="64" applyBorder="1">
      <alignment/>
      <protection/>
    </xf>
    <xf numFmtId="0" fontId="1" fillId="0" borderId="12" xfId="64" applyBorder="1">
      <alignment/>
      <protection/>
    </xf>
    <xf numFmtId="167" fontId="0" fillId="0" borderId="38" xfId="64" applyNumberFormat="1" applyFont="1" applyBorder="1" applyAlignment="1">
      <alignment vertical="top"/>
      <protection/>
    </xf>
    <xf numFmtId="167" fontId="0" fillId="0" borderId="35" xfId="64" applyNumberFormat="1" applyFont="1" applyBorder="1" applyAlignment="1">
      <alignment vertical="top"/>
      <protection/>
    </xf>
    <xf numFmtId="165" fontId="0" fillId="0" borderId="36" xfId="45" applyNumberFormat="1" applyFont="1" applyBorder="1" applyAlignment="1">
      <alignment horizontal="right"/>
    </xf>
    <xf numFmtId="167" fontId="0" fillId="0" borderId="10" xfId="45" applyNumberFormat="1" applyFont="1" applyBorder="1" applyAlignment="1">
      <alignment horizontal="right"/>
    </xf>
    <xf numFmtId="0" fontId="0" fillId="0" borderId="39" xfId="64" applyFont="1" applyBorder="1">
      <alignment/>
      <protection/>
    </xf>
    <xf numFmtId="165" fontId="0" fillId="0" borderId="39" xfId="45" applyNumberFormat="1" applyFont="1" applyBorder="1" applyAlignment="1">
      <alignment horizontal="right"/>
    </xf>
    <xf numFmtId="167" fontId="0" fillId="0" borderId="11" xfId="45" applyNumberFormat="1" applyFont="1" applyBorder="1" applyAlignment="1">
      <alignment horizontal="right"/>
    </xf>
    <xf numFmtId="167" fontId="0" fillId="0" borderId="12" xfId="45" applyNumberFormat="1" applyFont="1" applyBorder="1" applyAlignment="1">
      <alignment horizontal="right"/>
    </xf>
    <xf numFmtId="0" fontId="64" fillId="0" borderId="36" xfId="64" applyFont="1" applyBorder="1" applyAlignment="1">
      <alignment vertical="top"/>
      <protection/>
    </xf>
    <xf numFmtId="165" fontId="24" fillId="0" borderId="33" xfId="45" applyNumberFormat="1" applyFont="1" applyBorder="1" applyAlignment="1">
      <alignment vertical="top"/>
    </xf>
    <xf numFmtId="165" fontId="24" fillId="0" borderId="34" xfId="45" applyNumberFormat="1" applyFont="1" applyBorder="1" applyAlignment="1">
      <alignment vertical="top"/>
    </xf>
    <xf numFmtId="165" fontId="24" fillId="0" borderId="34" xfId="43" applyNumberFormat="1" applyFont="1" applyBorder="1" applyAlignment="1">
      <alignment vertical="top"/>
    </xf>
    <xf numFmtId="165" fontId="24" fillId="0" borderId="40" xfId="43" applyNumberFormat="1" applyFont="1" applyBorder="1" applyAlignment="1">
      <alignment vertical="top"/>
    </xf>
    <xf numFmtId="165" fontId="1" fillId="0" borderId="36" xfId="64" applyNumberFormat="1" applyBorder="1">
      <alignment/>
      <protection/>
    </xf>
    <xf numFmtId="167" fontId="50" fillId="0" borderId="0" xfId="73" applyNumberFormat="1" applyFont="1" applyBorder="1" applyAlignment="1">
      <alignment/>
    </xf>
    <xf numFmtId="167" fontId="50" fillId="0" borderId="10" xfId="73" applyNumberFormat="1" applyFont="1" applyBorder="1" applyAlignment="1">
      <alignment/>
    </xf>
    <xf numFmtId="165" fontId="24" fillId="0" borderId="36" xfId="45" applyNumberFormat="1" applyFont="1" applyBorder="1" applyAlignment="1">
      <alignment vertical="top"/>
    </xf>
    <xf numFmtId="165" fontId="24" fillId="0" borderId="0" xfId="45" applyNumberFormat="1" applyFont="1" applyBorder="1" applyAlignment="1">
      <alignment vertical="top"/>
    </xf>
    <xf numFmtId="165" fontId="24" fillId="0" borderId="0" xfId="43" applyNumberFormat="1" applyFont="1" applyBorder="1" applyAlignment="1">
      <alignment vertical="top"/>
    </xf>
    <xf numFmtId="165" fontId="24" fillId="0" borderId="10" xfId="43" applyNumberFormat="1" applyFont="1" applyBorder="1" applyAlignment="1">
      <alignment vertical="top"/>
    </xf>
    <xf numFmtId="0" fontId="50" fillId="0" borderId="36" xfId="64" applyFont="1" applyBorder="1">
      <alignment/>
      <protection/>
    </xf>
    <xf numFmtId="0" fontId="24" fillId="0" borderId="0" xfId="64" applyFont="1" applyBorder="1" applyAlignment="1">
      <alignment vertical="top"/>
      <protection/>
    </xf>
    <xf numFmtId="0" fontId="24" fillId="0" borderId="10" xfId="64" applyFont="1" applyBorder="1" applyAlignment="1">
      <alignment vertical="top"/>
      <protection/>
    </xf>
    <xf numFmtId="0" fontId="50" fillId="0" borderId="36" xfId="64" applyFont="1" applyBorder="1" applyAlignment="1">
      <alignment/>
      <protection/>
    </xf>
    <xf numFmtId="165" fontId="24" fillId="0" borderId="36" xfId="64" applyNumberFormat="1" applyFont="1" applyBorder="1" applyAlignment="1">
      <alignment vertical="top"/>
      <protection/>
    </xf>
    <xf numFmtId="165" fontId="24" fillId="0" borderId="0" xfId="64" applyNumberFormat="1" applyFont="1" applyBorder="1" applyAlignment="1">
      <alignment vertical="top"/>
      <protection/>
    </xf>
    <xf numFmtId="165" fontId="24" fillId="0" borderId="10" xfId="64" applyNumberFormat="1" applyFont="1" applyBorder="1" applyAlignment="1">
      <alignment vertical="top"/>
      <protection/>
    </xf>
    <xf numFmtId="0" fontId="50" fillId="0" borderId="39" xfId="64" applyFont="1" applyBorder="1" applyAlignment="1">
      <alignment/>
      <protection/>
    </xf>
    <xf numFmtId="167" fontId="24" fillId="0" borderId="39" xfId="64" applyNumberFormat="1" applyFont="1" applyBorder="1" applyAlignment="1">
      <alignment horizontal="right" vertical="top"/>
      <protection/>
    </xf>
    <xf numFmtId="167" fontId="0" fillId="0" borderId="11" xfId="64" applyNumberFormat="1" applyFont="1" applyBorder="1" applyAlignment="1">
      <alignment horizontal="right" vertical="top"/>
      <protection/>
    </xf>
    <xf numFmtId="167" fontId="0" fillId="0" borderId="12" xfId="64" applyNumberFormat="1" applyFont="1" applyBorder="1" applyAlignment="1">
      <alignment horizontal="right" vertical="top"/>
      <protection/>
    </xf>
    <xf numFmtId="0" fontId="50" fillId="0" borderId="0" xfId="64" applyFont="1" applyBorder="1" applyAlignment="1">
      <alignment/>
      <protection/>
    </xf>
    <xf numFmtId="167" fontId="24" fillId="0" borderId="0" xfId="64" applyNumberFormat="1" applyFont="1" applyBorder="1" applyAlignment="1">
      <alignment horizontal="right" vertical="top"/>
      <protection/>
    </xf>
    <xf numFmtId="167" fontId="0" fillId="0" borderId="0" xfId="64" applyNumberFormat="1" applyFont="1" applyBorder="1" applyAlignment="1">
      <alignment horizontal="right" vertical="top"/>
      <protection/>
    </xf>
    <xf numFmtId="0" fontId="50" fillId="0" borderId="0" xfId="64" applyFont="1" applyBorder="1">
      <alignment/>
      <protection/>
    </xf>
    <xf numFmtId="0" fontId="64" fillId="0" borderId="33" xfId="64" applyFont="1" applyBorder="1" applyAlignment="1">
      <alignment/>
      <protection/>
    </xf>
    <xf numFmtId="167" fontId="24" fillId="0" borderId="34" xfId="64" applyNumberFormat="1" applyFont="1" applyBorder="1" applyAlignment="1">
      <alignment horizontal="right" vertical="top"/>
      <protection/>
    </xf>
    <xf numFmtId="167" fontId="0" fillId="0" borderId="34" xfId="64" applyNumberFormat="1" applyFont="1" applyBorder="1" applyAlignment="1">
      <alignment horizontal="right" vertical="top"/>
      <protection/>
    </xf>
    <xf numFmtId="167" fontId="0" fillId="0" borderId="40" xfId="64" applyNumberFormat="1" applyFont="1" applyBorder="1" applyAlignment="1">
      <alignment horizontal="right" vertical="top"/>
      <protection/>
    </xf>
    <xf numFmtId="0" fontId="64" fillId="0" borderId="37" xfId="64" applyFont="1" applyBorder="1">
      <alignment/>
      <protection/>
    </xf>
    <xf numFmtId="0" fontId="64" fillId="0" borderId="38" xfId="64" applyFont="1" applyBorder="1">
      <alignment/>
      <protection/>
    </xf>
    <xf numFmtId="0" fontId="76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77" fillId="34" borderId="0" xfId="0" applyFont="1" applyFill="1" applyAlignment="1">
      <alignment vertical="center"/>
    </xf>
    <xf numFmtId="0" fontId="68" fillId="0" borderId="23" xfId="0" applyFont="1" applyFill="1" applyBorder="1" applyAlignment="1">
      <alignment horizontal="left" vertical="top"/>
    </xf>
    <xf numFmtId="0" fontId="68" fillId="0" borderId="16" xfId="0" applyFont="1" applyFill="1" applyBorder="1" applyAlignment="1">
      <alignment horizontal="left" vertical="top"/>
    </xf>
    <xf numFmtId="0" fontId="68" fillId="7" borderId="23" xfId="0" applyFont="1" applyFill="1" applyBorder="1" applyAlignment="1">
      <alignment horizontal="left" vertical="top"/>
    </xf>
    <xf numFmtId="0" fontId="68" fillId="7" borderId="16" xfId="0" applyFont="1" applyFill="1" applyBorder="1" applyAlignment="1">
      <alignment horizontal="left" vertical="top"/>
    </xf>
    <xf numFmtId="0" fontId="50" fillId="0" borderId="30" xfId="0" applyFont="1" applyFill="1" applyBorder="1" applyAlignment="1">
      <alignment horizontal="center" vertical="top"/>
    </xf>
    <xf numFmtId="0" fontId="50" fillId="0" borderId="25" xfId="0" applyFont="1" applyFill="1" applyBorder="1" applyAlignment="1">
      <alignment horizontal="center" vertical="top"/>
    </xf>
    <xf numFmtId="0" fontId="50" fillId="0" borderId="26" xfId="0" applyFont="1" applyFill="1" applyBorder="1" applyAlignment="1">
      <alignment horizontal="center" vertical="top"/>
    </xf>
    <xf numFmtId="0" fontId="69" fillId="0" borderId="0" xfId="0" applyFont="1" applyFill="1" applyBorder="1" applyAlignment="1">
      <alignment horizontal="center" vertical="center" wrapText="1"/>
    </xf>
    <xf numFmtId="1" fontId="63" fillId="0" borderId="0" xfId="0" applyNumberFormat="1" applyFont="1" applyFill="1" applyBorder="1" applyAlignment="1">
      <alignment horizontal="left" vertical="top" wrapText="1"/>
    </xf>
    <xf numFmtId="0" fontId="67" fillId="19" borderId="23" xfId="0" applyFont="1" applyFill="1" applyBorder="1" applyAlignment="1">
      <alignment horizontal="left" vertical="top"/>
    </xf>
    <xf numFmtId="0" fontId="67" fillId="19" borderId="16" xfId="0" applyFont="1" applyFill="1" applyBorder="1" applyAlignment="1">
      <alignment horizontal="left" vertical="top"/>
    </xf>
    <xf numFmtId="0" fontId="67" fillId="11" borderId="23" xfId="0" applyFont="1" applyFill="1" applyBorder="1" applyAlignment="1">
      <alignment horizontal="left" vertical="top"/>
    </xf>
    <xf numFmtId="0" fontId="67" fillId="11" borderId="16" xfId="0" applyFont="1" applyFill="1" applyBorder="1" applyAlignment="1">
      <alignment horizontal="left" vertical="top"/>
    </xf>
    <xf numFmtId="1" fontId="78" fillId="0" borderId="0" xfId="0" applyNumberFormat="1" applyFont="1" applyFill="1" applyAlignment="1">
      <alignment horizontal="left" vertical="top"/>
    </xf>
    <xf numFmtId="0" fontId="11" fillId="11" borderId="23" xfId="0" applyFont="1" applyFill="1" applyBorder="1" applyAlignment="1">
      <alignment horizontal="left" vertical="top"/>
    </xf>
    <xf numFmtId="0" fontId="11" fillId="11" borderId="16" xfId="0" applyFont="1" applyFill="1" applyBorder="1" applyAlignment="1">
      <alignment horizontal="left" vertical="top"/>
    </xf>
    <xf numFmtId="0" fontId="69" fillId="7" borderId="23" xfId="0" applyFont="1" applyFill="1" applyBorder="1" applyAlignment="1">
      <alignment horizontal="left" vertical="top"/>
    </xf>
    <xf numFmtId="0" fontId="69" fillId="7" borderId="16" xfId="0" applyFont="1" applyFill="1" applyBorder="1" applyAlignment="1">
      <alignment horizontal="left" vertical="top"/>
    </xf>
    <xf numFmtId="0" fontId="69" fillId="0" borderId="23" xfId="0" applyFont="1" applyFill="1" applyBorder="1" applyAlignment="1">
      <alignment horizontal="left" vertical="top"/>
    </xf>
    <xf numFmtId="0" fontId="69" fillId="0" borderId="16" xfId="0" applyFont="1" applyFill="1" applyBorder="1" applyAlignment="1">
      <alignment horizontal="left" vertical="top"/>
    </xf>
    <xf numFmtId="1" fontId="78" fillId="0" borderId="0" xfId="0" applyNumberFormat="1" applyFont="1" applyFill="1" applyBorder="1" applyAlignment="1">
      <alignment horizontal="left" vertical="top"/>
    </xf>
    <xf numFmtId="0" fontId="69" fillId="34" borderId="23" xfId="0" applyFont="1" applyFill="1" applyBorder="1" applyAlignment="1">
      <alignment horizontal="left" vertical="top"/>
    </xf>
    <xf numFmtId="0" fontId="69" fillId="34" borderId="16" xfId="0" applyFont="1" applyFill="1" applyBorder="1" applyAlignment="1">
      <alignment horizontal="left" vertical="top"/>
    </xf>
    <xf numFmtId="0" fontId="11" fillId="11" borderId="41" xfId="0" applyFont="1" applyFill="1" applyBorder="1" applyAlignment="1">
      <alignment horizontal="left" vertical="top"/>
    </xf>
    <xf numFmtId="0" fontId="78" fillId="0" borderId="0" xfId="0" applyFont="1" applyFill="1" applyAlignment="1">
      <alignment horizontal="left" vertical="top"/>
    </xf>
    <xf numFmtId="0" fontId="64" fillId="0" borderId="33" xfId="0" applyFont="1" applyFill="1" applyBorder="1" applyAlignment="1">
      <alignment horizontal="center" vertical="top"/>
    </xf>
    <xf numFmtId="0" fontId="64" fillId="0" borderId="34" xfId="0" applyFont="1" applyFill="1" applyBorder="1" applyAlignment="1">
      <alignment horizontal="center" vertical="top"/>
    </xf>
    <xf numFmtId="0" fontId="64" fillId="0" borderId="40" xfId="0" applyFont="1" applyFill="1" applyBorder="1" applyAlignment="1">
      <alignment horizontal="center" vertical="top"/>
    </xf>
    <xf numFmtId="0" fontId="21" fillId="7" borderId="23" xfId="0" applyFont="1" applyFill="1" applyBorder="1" applyAlignment="1">
      <alignment vertical="top"/>
    </xf>
    <xf numFmtId="0" fontId="21" fillId="7" borderId="16" xfId="0" applyFont="1" applyFill="1" applyBorder="1" applyAlignment="1">
      <alignment vertical="top"/>
    </xf>
    <xf numFmtId="0" fontId="78" fillId="0" borderId="0" xfId="64" applyFont="1">
      <alignment/>
      <protection/>
    </xf>
    <xf numFmtId="0" fontId="61" fillId="0" borderId="0" xfId="64" applyFont="1" applyBorder="1">
      <alignment/>
      <protection/>
    </xf>
    <xf numFmtId="0" fontId="0" fillId="0" borderId="0" xfId="0" applyAlignment="1">
      <alignment horizontal="left" vertical="top" wrapText="1"/>
    </xf>
    <xf numFmtId="0" fontId="1" fillId="0" borderId="0" xfId="64" applyBorder="1" applyAlignment="1">
      <alignment horizontal="left" vertical="top"/>
      <protection/>
    </xf>
    <xf numFmtId="0" fontId="1" fillId="0" borderId="0" xfId="64" applyAlignment="1">
      <alignment horizontal="left" vertical="top" wrapText="1"/>
      <protection/>
    </xf>
    <xf numFmtId="0" fontId="1" fillId="0" borderId="0" xfId="64">
      <alignment/>
      <protection/>
    </xf>
    <xf numFmtId="0" fontId="61" fillId="0" borderId="40" xfId="64" applyFont="1" applyBorder="1" applyAlignment="1">
      <alignment horizontal="right" vertical="top" wrapText="1"/>
      <protection/>
    </xf>
    <xf numFmtId="0" fontId="61" fillId="0" borderId="12" xfId="64" applyFont="1" applyBorder="1" applyAlignment="1">
      <alignment horizontal="right" vertical="top" wrapText="1"/>
      <protection/>
    </xf>
    <xf numFmtId="0" fontId="61" fillId="0" borderId="34" xfId="64" applyFont="1" applyBorder="1" applyAlignment="1">
      <alignment horizontal="right"/>
      <protection/>
    </xf>
    <xf numFmtId="0" fontId="61" fillId="0" borderId="11" xfId="64" applyFont="1" applyBorder="1" applyAlignment="1">
      <alignment horizontal="right"/>
      <protection/>
    </xf>
    <xf numFmtId="0" fontId="64" fillId="0" borderId="40" xfId="64" applyFont="1" applyBorder="1" applyAlignment="1">
      <alignment horizontal="right"/>
      <protection/>
    </xf>
    <xf numFmtId="0" fontId="64" fillId="0" borderId="12" xfId="64" applyFont="1" applyBorder="1" applyAlignment="1">
      <alignment horizontal="right"/>
      <protection/>
    </xf>
    <xf numFmtId="0" fontId="61" fillId="0" borderId="33" xfId="64" applyFont="1" applyBorder="1" applyAlignment="1">
      <alignment horizontal="right" vertical="top" wrapText="1"/>
      <protection/>
    </xf>
    <xf numFmtId="0" fontId="61" fillId="0" borderId="39" xfId="64" applyFont="1" applyBorder="1" applyAlignment="1">
      <alignment horizontal="right" vertical="top" wrapText="1"/>
      <protection/>
    </xf>
    <xf numFmtId="167" fontId="61" fillId="0" borderId="34" xfId="64" applyNumberFormat="1" applyFont="1" applyBorder="1" applyAlignment="1">
      <alignment horizontal="right" vertical="top" wrapText="1"/>
      <protection/>
    </xf>
    <xf numFmtId="167" fontId="61" fillId="0" borderId="11" xfId="64" applyNumberFormat="1" applyFont="1" applyBorder="1" applyAlignment="1">
      <alignment horizontal="right" vertical="top" wrapText="1"/>
      <protection/>
    </xf>
    <xf numFmtId="0" fontId="61" fillId="0" borderId="33" xfId="64" applyFont="1" applyBorder="1" applyAlignment="1">
      <alignment horizontal="right"/>
      <protection/>
    </xf>
    <xf numFmtId="0" fontId="61" fillId="0" borderId="39" xfId="64" applyFont="1" applyBorder="1" applyAlignment="1">
      <alignment horizontal="right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1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Groupe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Mont1" xfId="57"/>
    <cellStyle name="Mont1 2" xfId="58"/>
    <cellStyle name="Mont1 3" xfId="59"/>
    <cellStyle name="Neutral" xfId="60"/>
    <cellStyle name="Norm1" xfId="61"/>
    <cellStyle name="Norm1 2" xfId="62"/>
    <cellStyle name="Normal 2" xfId="63"/>
    <cellStyle name="Normal 3" xfId="64"/>
    <cellStyle name="Note" xfId="65"/>
    <cellStyle name="Num1" xfId="66"/>
    <cellStyle name="Num1 2" xfId="67"/>
    <cellStyle name="Num1 3" xfId="68"/>
    <cellStyle name="NumDr1" xfId="69"/>
    <cellStyle name="NumDr1 2" xfId="70"/>
    <cellStyle name="NumDr1 3" xfId="71"/>
    <cellStyle name="Output" xfId="72"/>
    <cellStyle name="Percent" xfId="73"/>
    <cellStyle name="PercN1" xfId="74"/>
    <cellStyle name="Source1" xfId="75"/>
    <cellStyle name="Source2" xfId="76"/>
    <cellStyle name="STMont1" xfId="77"/>
    <cellStyle name="STNum1" xfId="78"/>
    <cellStyle name="STotal1" xfId="79"/>
    <cellStyle name="STPercN1" xfId="80"/>
    <cellStyle name="Title" xfId="81"/>
    <cellStyle name="Titre1" xfId="82"/>
    <cellStyle name="TMont1" xfId="83"/>
    <cellStyle name="TNum1" xfId="84"/>
    <cellStyle name="Total" xfId="85"/>
    <cellStyle name="Total1" xfId="86"/>
    <cellStyle name="TPercN1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95250</xdr:rowOff>
    </xdr:from>
    <xdr:to>
      <xdr:col>4</xdr:col>
      <xdr:colOff>152400</xdr:colOff>
      <xdr:row>7</xdr:row>
      <xdr:rowOff>123825</xdr:rowOff>
    </xdr:to>
    <xdr:pic>
      <xdr:nvPicPr>
        <xdr:cNvPr id="1" name="Picture 1" descr="HEQCO_LOG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66750"/>
          <a:ext cx="1971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10</xdr:row>
      <xdr:rowOff>9525</xdr:rowOff>
    </xdr:from>
    <xdr:to>
      <xdr:col>11</xdr:col>
      <xdr:colOff>552450</xdr:colOff>
      <xdr:row>25</xdr:row>
      <xdr:rowOff>114300</xdr:rowOff>
    </xdr:to>
    <xdr:grpSp>
      <xdr:nvGrpSpPr>
        <xdr:cNvPr id="2" name="Group 4"/>
        <xdr:cNvGrpSpPr>
          <a:grpSpLocks/>
        </xdr:cNvGrpSpPr>
      </xdr:nvGrpSpPr>
      <xdr:grpSpPr>
        <a:xfrm>
          <a:off x="400050" y="2076450"/>
          <a:ext cx="6657975" cy="2962275"/>
          <a:chOff x="0" y="3219450"/>
          <a:chExt cx="6657975" cy="2962275"/>
        </a:xfrm>
        <a:solidFill>
          <a:srgbClr val="FFFFFF"/>
        </a:solidFill>
      </xdr:grpSpPr>
      <xdr:pic>
        <xdr:nvPicPr>
          <xdr:cNvPr id="3" name="Picture 12" descr="front_cover_rgb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3219450"/>
            <a:ext cx="6657975" cy="29622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11"/>
          <xdr:cNvSpPr txBox="1">
            <a:spLocks noChangeArrowheads="1"/>
          </xdr:cNvSpPr>
        </xdr:nvSpPr>
        <xdr:spPr>
          <a:xfrm>
            <a:off x="181430" y="3276474"/>
            <a:ext cx="3963160" cy="24720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Intentions For and Outcomes Following a Decade of Government Investment in Graduate Education - Appendix</a:t>
            </a:r>
            <a:r>
              <a:rPr lang="en-US" cap="none" sz="2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0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Fred L. Hall and Hillary Arnold</a:t>
            </a:r>
            <a:r>
              <a:rPr lang="en-US" cap="none" sz="12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 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87</xdr:row>
      <xdr:rowOff>0</xdr:rowOff>
    </xdr:from>
    <xdr:to>
      <xdr:col>1</xdr:col>
      <xdr:colOff>9525</xdr:colOff>
      <xdr:row>87</xdr:row>
      <xdr:rowOff>9525</xdr:rowOff>
    </xdr:to>
    <xdr:pic>
      <xdr:nvPicPr>
        <xdr:cNvPr id="1" name="Picture 1" descr="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34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72</xdr:row>
      <xdr:rowOff>0</xdr:rowOff>
    </xdr:from>
    <xdr:to>
      <xdr:col>1</xdr:col>
      <xdr:colOff>9525</xdr:colOff>
      <xdr:row>72</xdr:row>
      <xdr:rowOff>9525</xdr:rowOff>
    </xdr:to>
    <xdr:pic>
      <xdr:nvPicPr>
        <xdr:cNvPr id="1" name="Picture 1" descr="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1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9525</xdr:rowOff>
    </xdr:to>
    <xdr:pic>
      <xdr:nvPicPr>
        <xdr:cNvPr id="1" name="Picture 1" descr="l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020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R15" sqref="R15"/>
    </sheetView>
  </sheetViews>
  <sheetFormatPr defaultColWidth="9.140625" defaultRowHeight="15"/>
  <cols>
    <col min="1" max="1" width="6.140625" style="0" customWidth="1"/>
  </cols>
  <sheetData>
    <row r="1" spans="1:13" ht="15">
      <c r="A1" s="304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ht="15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3" ht="15">
      <c r="A3" s="304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spans="1:13" ht="15">
      <c r="A4" s="304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</row>
    <row r="5" spans="1:13" ht="15">
      <c r="A5" s="304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6" spans="1:13" ht="15">
      <c r="A6" s="304" t="s">
        <v>78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</row>
    <row r="7" spans="1:13" ht="15">
      <c r="A7" s="305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</row>
    <row r="8" spans="1:13" ht="15">
      <c r="A8" s="304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</row>
    <row r="9" spans="1:13" ht="15">
      <c r="A9" s="304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</row>
    <row r="10" spans="1:13" ht="27.75">
      <c r="A10" s="306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</row>
    <row r="11" spans="1:13" ht="15">
      <c r="A11" s="304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</row>
    <row r="12" spans="1:13" ht="15">
      <c r="A12" s="304"/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</row>
    <row r="13" spans="1:13" ht="15">
      <c r="A13" s="304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</row>
    <row r="14" spans="1:13" ht="15">
      <c r="A14" s="304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</row>
    <row r="15" spans="1:13" ht="15">
      <c r="A15" s="304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</row>
    <row r="16" spans="1:13" ht="15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</row>
    <row r="17" spans="1:13" ht="15">
      <c r="A17" s="304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</row>
    <row r="18" spans="1:13" ht="15">
      <c r="A18" s="304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</row>
    <row r="19" spans="1:13" ht="15">
      <c r="A19" s="304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</row>
    <row r="20" spans="1:13" ht="15">
      <c r="A20" s="304"/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</row>
    <row r="21" spans="1:13" ht="15">
      <c r="A21" s="304"/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</row>
    <row r="22" spans="1:13" ht="15">
      <c r="A22" s="305"/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</row>
    <row r="23" spans="1:13" ht="15">
      <c r="A23" s="305"/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</row>
    <row r="24" spans="1:13" ht="15">
      <c r="A24" s="305"/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</row>
    <row r="25" spans="1:13" ht="15">
      <c r="A25" s="305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</row>
    <row r="26" spans="1:13" ht="15">
      <c r="A26" s="305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</row>
    <row r="27" spans="1:13" ht="15">
      <c r="A27" s="305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</row>
    <row r="28" spans="1:13" ht="15">
      <c r="A28" s="305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</row>
    <row r="29" spans="1:13" ht="15">
      <c r="A29" s="305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</row>
    <row r="30" spans="1:13" ht="15">
      <c r="A30" s="305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</row>
    <row r="31" spans="1:13" ht="15">
      <c r="A31" s="305"/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</row>
    <row r="32" spans="1:13" ht="15">
      <c r="A32" s="305"/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</row>
    <row r="33" spans="1:13" ht="15">
      <c r="A33" s="305"/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</row>
    <row r="34" spans="1:13" ht="15">
      <c r="A34" s="305"/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</row>
    <row r="35" spans="1:13" ht="15">
      <c r="A35" s="305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</row>
    <row r="36" spans="1:13" ht="15">
      <c r="A36" s="305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</row>
    <row r="37" spans="1:13" ht="15">
      <c r="A37" s="305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</row>
    <row r="38" spans="1:13" ht="15">
      <c r="A38" s="305"/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</row>
    <row r="39" spans="1:13" ht="15">
      <c r="A39" s="305"/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</row>
    <row r="40" spans="1:13" ht="15">
      <c r="A40" s="305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</row>
  </sheetData>
  <sheetProtection password="E32A" sheet="1" objects="1" scenario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94"/>
  <sheetViews>
    <sheetView zoomScale="90" zoomScaleNormal="90" zoomScalePageLayoutView="0" workbookViewId="0" topLeftCell="A1">
      <pane xSplit="3" ySplit="4" topLeftCell="D3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2" sqref="F2"/>
    </sheetView>
  </sheetViews>
  <sheetFormatPr defaultColWidth="9.140625" defaultRowHeight="15"/>
  <cols>
    <col min="1" max="1" width="3.140625" style="1" customWidth="1"/>
    <col min="2" max="2" width="71.8515625" style="88" bestFit="1" customWidth="1"/>
    <col min="3" max="3" width="2.140625" style="89" bestFit="1" customWidth="1"/>
    <col min="4" max="11" width="11.7109375" style="5" customWidth="1"/>
    <col min="12" max="18" width="12.28125" style="5" bestFit="1" customWidth="1"/>
    <col min="19" max="19" width="11.28125" style="1" customWidth="1"/>
    <col min="20" max="66" width="9.140625" style="1" customWidth="1"/>
    <col min="67" max="16384" width="9.140625" style="5" customWidth="1"/>
  </cols>
  <sheetData>
    <row r="1" spans="2:4" ht="18.75">
      <c r="B1" s="320" t="s">
        <v>28</v>
      </c>
      <c r="C1" s="320"/>
      <c r="D1" s="320"/>
    </row>
    <row r="2" spans="2:18" ht="16.5" thickBot="1"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34" ht="15.75">
      <c r="B3" s="6"/>
      <c r="C3" s="7"/>
      <c r="D3" s="311" t="s">
        <v>0</v>
      </c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3"/>
      <c r="S3" s="8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66" s="17" customFormat="1" ht="16.5" thickBot="1">
      <c r="A4" s="10"/>
      <c r="B4" s="11"/>
      <c r="C4" s="12"/>
      <c r="D4" s="13">
        <v>1997</v>
      </c>
      <c r="E4" s="14">
        <v>1998</v>
      </c>
      <c r="F4" s="14">
        <v>1999</v>
      </c>
      <c r="G4" s="14">
        <v>2000</v>
      </c>
      <c r="H4" s="14">
        <v>2001</v>
      </c>
      <c r="I4" s="14">
        <v>2002</v>
      </c>
      <c r="J4" s="14">
        <v>2003</v>
      </c>
      <c r="K4" s="14">
        <v>2004</v>
      </c>
      <c r="L4" s="14">
        <v>2005</v>
      </c>
      <c r="M4" s="14">
        <v>2006</v>
      </c>
      <c r="N4" s="14">
        <v>2007</v>
      </c>
      <c r="O4" s="14">
        <v>2008</v>
      </c>
      <c r="P4" s="14">
        <v>2009</v>
      </c>
      <c r="Q4" s="14">
        <v>2010</v>
      </c>
      <c r="R4" s="15">
        <v>2011</v>
      </c>
      <c r="S4" s="16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2:19" s="10" customFormat="1" ht="15.75">
      <c r="B5" s="18" t="s">
        <v>1</v>
      </c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90"/>
      <c r="R5" s="91"/>
      <c r="S5" s="16"/>
    </row>
    <row r="6" spans="2:19" s="1" customFormat="1" ht="15.75">
      <c r="B6" s="309" t="s">
        <v>2</v>
      </c>
      <c r="C6" s="21" t="s">
        <v>3</v>
      </c>
      <c r="D6" s="22"/>
      <c r="E6" s="22"/>
      <c r="F6" s="22"/>
      <c r="G6" s="22"/>
      <c r="H6" s="22"/>
      <c r="I6" s="22"/>
      <c r="J6" s="23">
        <v>2310000</v>
      </c>
      <c r="K6" s="24">
        <v>5896134</v>
      </c>
      <c r="L6" s="24">
        <v>9744865</v>
      </c>
      <c r="M6" s="24">
        <v>11084040</v>
      </c>
      <c r="N6" s="24">
        <v>13802416</v>
      </c>
      <c r="O6" s="24">
        <v>13055947</v>
      </c>
      <c r="P6" s="24">
        <v>20045274</v>
      </c>
      <c r="Q6" s="24">
        <v>17918220</v>
      </c>
      <c r="R6" s="25">
        <v>12625777</v>
      </c>
      <c r="S6" s="26"/>
    </row>
    <row r="7" spans="2:19" s="1" customFormat="1" ht="15.75">
      <c r="B7" s="310"/>
      <c r="C7" s="21" t="s">
        <v>4</v>
      </c>
      <c r="D7" s="22"/>
      <c r="E7" s="22"/>
      <c r="F7" s="22"/>
      <c r="G7" s="22"/>
      <c r="H7" s="22"/>
      <c r="I7" s="22"/>
      <c r="J7" s="24">
        <v>132</v>
      </c>
      <c r="K7" s="27">
        <v>342</v>
      </c>
      <c r="L7" s="27">
        <v>566</v>
      </c>
      <c r="M7" s="27">
        <v>640</v>
      </c>
      <c r="N7" s="27">
        <v>796</v>
      </c>
      <c r="O7" s="27">
        <v>754</v>
      </c>
      <c r="P7" s="27">
        <v>1156</v>
      </c>
      <c r="Q7" s="27">
        <v>1033</v>
      </c>
      <c r="R7" s="28">
        <v>729</v>
      </c>
      <c r="S7" s="26"/>
    </row>
    <row r="8" spans="2:19" s="1" customFormat="1" ht="15.75">
      <c r="B8" s="307" t="s">
        <v>5</v>
      </c>
      <c r="C8" s="29" t="s">
        <v>3</v>
      </c>
      <c r="D8" s="30"/>
      <c r="E8" s="30"/>
      <c r="F8" s="30"/>
      <c r="G8" s="30"/>
      <c r="H8" s="30"/>
      <c r="I8" s="30"/>
      <c r="J8" s="31"/>
      <c r="K8" s="30"/>
      <c r="L8" s="30"/>
      <c r="M8" s="30"/>
      <c r="N8" s="31">
        <v>123987</v>
      </c>
      <c r="O8" s="31">
        <v>452144</v>
      </c>
      <c r="P8" s="31">
        <v>628939</v>
      </c>
      <c r="Q8" s="31">
        <v>676949</v>
      </c>
      <c r="R8" s="32">
        <v>666618</v>
      </c>
      <c r="S8" s="26"/>
    </row>
    <row r="9" spans="2:19" s="1" customFormat="1" ht="15.75">
      <c r="B9" s="308"/>
      <c r="C9" s="29" t="s">
        <v>4</v>
      </c>
      <c r="D9" s="30"/>
      <c r="E9" s="30"/>
      <c r="F9" s="30"/>
      <c r="G9" s="30"/>
      <c r="H9" s="30"/>
      <c r="I9" s="30"/>
      <c r="J9" s="31"/>
      <c r="K9" s="30"/>
      <c r="L9" s="30"/>
      <c r="M9" s="30"/>
      <c r="N9" s="33">
        <v>24</v>
      </c>
      <c r="O9" s="33">
        <v>72</v>
      </c>
      <c r="P9" s="33">
        <v>117</v>
      </c>
      <c r="Q9" s="33">
        <v>124</v>
      </c>
      <c r="R9" s="34">
        <v>132</v>
      </c>
      <c r="S9" s="26"/>
    </row>
    <row r="10" spans="2:19" s="1" customFormat="1" ht="15.75">
      <c r="B10" s="309" t="s">
        <v>6</v>
      </c>
      <c r="C10" s="21" t="s">
        <v>3</v>
      </c>
      <c r="D10" s="22"/>
      <c r="E10" s="22"/>
      <c r="F10" s="22"/>
      <c r="G10" s="22"/>
      <c r="H10" s="22"/>
      <c r="I10" s="22"/>
      <c r="J10" s="22"/>
      <c r="K10" s="24">
        <v>14335786</v>
      </c>
      <c r="L10" s="24">
        <v>20214527</v>
      </c>
      <c r="M10" s="24">
        <v>16238563</v>
      </c>
      <c r="N10" s="24">
        <v>16446074</v>
      </c>
      <c r="O10" s="24">
        <v>21090708</v>
      </c>
      <c r="P10" s="24">
        <v>14237260</v>
      </c>
      <c r="Q10" s="24">
        <v>3191223</v>
      </c>
      <c r="R10" s="25">
        <v>2206831</v>
      </c>
      <c r="S10" s="26"/>
    </row>
    <row r="11" spans="2:19" s="1" customFormat="1" ht="15.75">
      <c r="B11" s="310"/>
      <c r="C11" s="21" t="s">
        <v>4</v>
      </c>
      <c r="D11" s="22"/>
      <c r="E11" s="22"/>
      <c r="F11" s="22"/>
      <c r="G11" s="22"/>
      <c r="H11" s="22"/>
      <c r="I11" s="22"/>
      <c r="J11" s="22"/>
      <c r="K11" s="27">
        <v>833</v>
      </c>
      <c r="L11" s="27">
        <v>1202</v>
      </c>
      <c r="M11" s="27">
        <v>997</v>
      </c>
      <c r="N11" s="27">
        <v>994</v>
      </c>
      <c r="O11" s="27">
        <v>1274</v>
      </c>
      <c r="P11" s="27">
        <v>920</v>
      </c>
      <c r="Q11" s="27">
        <v>269</v>
      </c>
      <c r="R11" s="28">
        <v>176</v>
      </c>
      <c r="S11" s="26"/>
    </row>
    <row r="12" spans="2:19" s="1" customFormat="1" ht="15.75">
      <c r="B12" s="307" t="s">
        <v>7</v>
      </c>
      <c r="C12" s="29" t="s">
        <v>3</v>
      </c>
      <c r="D12" s="30">
        <f>D13*9500</f>
        <v>978500</v>
      </c>
      <c r="E12" s="30">
        <f aca="true" t="shared" si="0" ref="E12:R12">E13*10000</f>
        <v>2110000</v>
      </c>
      <c r="F12" s="30">
        <f t="shared" si="0"/>
        <v>2000000</v>
      </c>
      <c r="G12" s="30">
        <f t="shared" si="0"/>
        <v>2350000</v>
      </c>
      <c r="H12" s="30">
        <f t="shared" si="0"/>
        <v>2680000</v>
      </c>
      <c r="I12" s="30">
        <f t="shared" si="0"/>
        <v>2950000</v>
      </c>
      <c r="J12" s="30">
        <f t="shared" si="0"/>
        <v>3960000</v>
      </c>
      <c r="K12" s="30">
        <f t="shared" si="0"/>
        <v>4220000</v>
      </c>
      <c r="L12" s="30">
        <f t="shared" si="0"/>
        <v>4070000</v>
      </c>
      <c r="M12" s="30">
        <f t="shared" si="0"/>
        <v>3500000</v>
      </c>
      <c r="N12" s="30">
        <f t="shared" si="0"/>
        <v>3260000</v>
      </c>
      <c r="O12" s="30">
        <f t="shared" si="0"/>
        <v>2740000</v>
      </c>
      <c r="P12" s="30">
        <f t="shared" si="0"/>
        <v>2350000</v>
      </c>
      <c r="Q12" s="30">
        <f t="shared" si="0"/>
        <v>2150000</v>
      </c>
      <c r="R12" s="62">
        <f t="shared" si="0"/>
        <v>2330000</v>
      </c>
      <c r="S12" s="26"/>
    </row>
    <row r="13" spans="2:19" s="1" customFormat="1" ht="15.75">
      <c r="B13" s="308"/>
      <c r="C13" s="29" t="s">
        <v>4</v>
      </c>
      <c r="D13" s="33">
        <v>103</v>
      </c>
      <c r="E13" s="33">
        <v>211</v>
      </c>
      <c r="F13" s="33">
        <v>200</v>
      </c>
      <c r="G13" s="33">
        <v>235</v>
      </c>
      <c r="H13" s="33">
        <v>268</v>
      </c>
      <c r="I13" s="33">
        <v>295</v>
      </c>
      <c r="J13" s="33">
        <v>396</v>
      </c>
      <c r="K13" s="33">
        <v>422</v>
      </c>
      <c r="L13" s="33">
        <v>407</v>
      </c>
      <c r="M13" s="33">
        <v>350</v>
      </c>
      <c r="N13" s="33">
        <v>326</v>
      </c>
      <c r="O13" s="33">
        <v>274</v>
      </c>
      <c r="P13" s="33">
        <v>235</v>
      </c>
      <c r="Q13" s="33">
        <v>215</v>
      </c>
      <c r="R13" s="34">
        <v>233</v>
      </c>
      <c r="S13" s="26"/>
    </row>
    <row r="14" spans="2:19" s="1" customFormat="1" ht="15.75">
      <c r="B14" s="309" t="s">
        <v>8</v>
      </c>
      <c r="C14" s="21" t="s">
        <v>3</v>
      </c>
      <c r="D14" s="22"/>
      <c r="E14" s="22"/>
      <c r="F14" s="22"/>
      <c r="G14" s="22"/>
      <c r="H14" s="22"/>
      <c r="I14" s="22"/>
      <c r="J14" s="22"/>
      <c r="K14" s="27"/>
      <c r="L14" s="27"/>
      <c r="M14" s="27"/>
      <c r="N14" s="27"/>
      <c r="O14" s="22">
        <f>5900*O15</f>
        <v>59000</v>
      </c>
      <c r="P14" s="22">
        <f>5900*P15</f>
        <v>206500</v>
      </c>
      <c r="Q14" s="22">
        <f>5900*Q15</f>
        <v>171100</v>
      </c>
      <c r="R14" s="58">
        <f>5900*R15</f>
        <v>112100</v>
      </c>
      <c r="S14" s="26"/>
    </row>
    <row r="15" spans="2:19" s="1" customFormat="1" ht="15.75">
      <c r="B15" s="310"/>
      <c r="C15" s="21" t="s">
        <v>4</v>
      </c>
      <c r="D15" s="22"/>
      <c r="E15" s="22"/>
      <c r="F15" s="22"/>
      <c r="G15" s="22"/>
      <c r="H15" s="22"/>
      <c r="I15" s="22"/>
      <c r="J15" s="22"/>
      <c r="K15" s="27"/>
      <c r="L15" s="27"/>
      <c r="M15" s="27"/>
      <c r="N15" s="27"/>
      <c r="O15" s="27">
        <v>10</v>
      </c>
      <c r="P15" s="27">
        <v>35</v>
      </c>
      <c r="Q15" s="27">
        <v>29</v>
      </c>
      <c r="R15" s="28">
        <v>19</v>
      </c>
      <c r="S15" s="26"/>
    </row>
    <row r="16" spans="2:19" s="1" customFormat="1" ht="15.75">
      <c r="B16" s="307" t="s">
        <v>9</v>
      </c>
      <c r="C16" s="29" t="s">
        <v>3</v>
      </c>
      <c r="D16" s="30"/>
      <c r="E16" s="30"/>
      <c r="F16" s="30"/>
      <c r="G16" s="30"/>
      <c r="H16" s="30"/>
      <c r="I16" s="30"/>
      <c r="J16" s="30">
        <v>7500</v>
      </c>
      <c r="K16" s="33">
        <f>K17*7500</f>
        <v>15000</v>
      </c>
      <c r="L16" s="33">
        <f>L17*7400</f>
        <v>14800</v>
      </c>
      <c r="M16" s="33">
        <f>6*8000</f>
        <v>48000</v>
      </c>
      <c r="N16" s="33">
        <f>8500*N17</f>
        <v>93500</v>
      </c>
      <c r="O16" s="33">
        <f>7700*O17</f>
        <v>46200</v>
      </c>
      <c r="P16" s="33">
        <f>8200*P17</f>
        <v>57400</v>
      </c>
      <c r="Q16" s="33">
        <f>8900*Q17</f>
        <v>142400</v>
      </c>
      <c r="R16" s="34"/>
      <c r="S16" s="26"/>
    </row>
    <row r="17" spans="2:19" s="1" customFormat="1" ht="15.75">
      <c r="B17" s="308"/>
      <c r="C17" s="29" t="s">
        <v>4</v>
      </c>
      <c r="D17" s="30"/>
      <c r="E17" s="30"/>
      <c r="F17" s="30"/>
      <c r="G17" s="30"/>
      <c r="H17" s="30"/>
      <c r="I17" s="30"/>
      <c r="J17" s="30">
        <v>1</v>
      </c>
      <c r="K17" s="33">
        <v>2</v>
      </c>
      <c r="L17" s="33">
        <v>2</v>
      </c>
      <c r="M17" s="33">
        <v>6</v>
      </c>
      <c r="N17" s="33">
        <v>11</v>
      </c>
      <c r="O17" s="33">
        <v>6</v>
      </c>
      <c r="P17" s="33">
        <v>7</v>
      </c>
      <c r="Q17" s="33">
        <v>16</v>
      </c>
      <c r="R17" s="34"/>
      <c r="S17" s="26"/>
    </row>
    <row r="18" spans="2:19" s="1" customFormat="1" ht="15.75">
      <c r="B18" s="309" t="s">
        <v>10</v>
      </c>
      <c r="C18" s="21" t="s">
        <v>3</v>
      </c>
      <c r="D18" s="22"/>
      <c r="E18" s="22"/>
      <c r="F18" s="22"/>
      <c r="G18" s="22"/>
      <c r="H18" s="22"/>
      <c r="I18" s="22"/>
      <c r="J18" s="22"/>
      <c r="K18" s="27"/>
      <c r="L18" s="27"/>
      <c r="M18" s="27"/>
      <c r="N18" s="27"/>
      <c r="O18" s="27"/>
      <c r="P18" s="27">
        <v>5000</v>
      </c>
      <c r="Q18" s="27"/>
      <c r="R18" s="28"/>
      <c r="S18" s="26"/>
    </row>
    <row r="19" spans="2:19" s="1" customFormat="1" ht="15.75">
      <c r="B19" s="310"/>
      <c r="C19" s="21" t="s">
        <v>4</v>
      </c>
      <c r="D19" s="22"/>
      <c r="E19" s="22"/>
      <c r="F19" s="22"/>
      <c r="G19" s="22"/>
      <c r="H19" s="22"/>
      <c r="I19" s="22"/>
      <c r="J19" s="22"/>
      <c r="K19" s="27"/>
      <c r="L19" s="27"/>
      <c r="M19" s="27"/>
      <c r="N19" s="27"/>
      <c r="O19" s="27"/>
      <c r="P19" s="27">
        <v>1</v>
      </c>
      <c r="Q19" s="27"/>
      <c r="R19" s="28"/>
      <c r="S19" s="26"/>
    </row>
    <row r="20" spans="2:19" s="38" customFormat="1" ht="15.75">
      <c r="B20" s="316" t="s">
        <v>11</v>
      </c>
      <c r="C20" s="35" t="s">
        <v>3</v>
      </c>
      <c r="D20" s="36">
        <f>D6+D8+D10+D12+D14+D16+D18</f>
        <v>978500</v>
      </c>
      <c r="E20" s="36">
        <f aca="true" t="shared" si="1" ref="E20:R21">E6+E8+E10+E12+E14+E16+E18</f>
        <v>2110000</v>
      </c>
      <c r="F20" s="36">
        <f t="shared" si="1"/>
        <v>2000000</v>
      </c>
      <c r="G20" s="36">
        <f t="shared" si="1"/>
        <v>2350000</v>
      </c>
      <c r="H20" s="36">
        <f t="shared" si="1"/>
        <v>2680000</v>
      </c>
      <c r="I20" s="36">
        <f t="shared" si="1"/>
        <v>2950000</v>
      </c>
      <c r="J20" s="36">
        <f t="shared" si="1"/>
        <v>6277500</v>
      </c>
      <c r="K20" s="36">
        <f t="shared" si="1"/>
        <v>24466920</v>
      </c>
      <c r="L20" s="36">
        <f t="shared" si="1"/>
        <v>34044192</v>
      </c>
      <c r="M20" s="36">
        <f t="shared" si="1"/>
        <v>30870603</v>
      </c>
      <c r="N20" s="36">
        <f t="shared" si="1"/>
        <v>33725977</v>
      </c>
      <c r="O20" s="36">
        <f t="shared" si="1"/>
        <v>37443999</v>
      </c>
      <c r="P20" s="36">
        <f t="shared" si="1"/>
        <v>37530373</v>
      </c>
      <c r="Q20" s="36">
        <f t="shared" si="1"/>
        <v>24249892</v>
      </c>
      <c r="R20" s="66">
        <f t="shared" si="1"/>
        <v>17941326</v>
      </c>
      <c r="S20" s="37"/>
    </row>
    <row r="21" spans="2:19" s="10" customFormat="1" ht="15.75">
      <c r="B21" s="317"/>
      <c r="C21" s="35" t="s">
        <v>4</v>
      </c>
      <c r="D21" s="36">
        <f>D7+D9+D11+D13+D15+D17+D19</f>
        <v>103</v>
      </c>
      <c r="E21" s="36">
        <f t="shared" si="1"/>
        <v>211</v>
      </c>
      <c r="F21" s="36">
        <f t="shared" si="1"/>
        <v>200</v>
      </c>
      <c r="G21" s="36">
        <f t="shared" si="1"/>
        <v>235</v>
      </c>
      <c r="H21" s="36">
        <f t="shared" si="1"/>
        <v>268</v>
      </c>
      <c r="I21" s="36">
        <f t="shared" si="1"/>
        <v>295</v>
      </c>
      <c r="J21" s="36">
        <f t="shared" si="1"/>
        <v>529</v>
      </c>
      <c r="K21" s="36">
        <f t="shared" si="1"/>
        <v>1599</v>
      </c>
      <c r="L21" s="36">
        <f t="shared" si="1"/>
        <v>2177</v>
      </c>
      <c r="M21" s="36">
        <f t="shared" si="1"/>
        <v>1993</v>
      </c>
      <c r="N21" s="36">
        <f t="shared" si="1"/>
        <v>2151</v>
      </c>
      <c r="O21" s="36">
        <f t="shared" si="1"/>
        <v>2390</v>
      </c>
      <c r="P21" s="36">
        <f t="shared" si="1"/>
        <v>2471</v>
      </c>
      <c r="Q21" s="36">
        <f t="shared" si="1"/>
        <v>1686</v>
      </c>
      <c r="R21" s="66">
        <f t="shared" si="1"/>
        <v>1289</v>
      </c>
      <c r="S21" s="39"/>
    </row>
    <row r="22" spans="2:19" s="10" customFormat="1" ht="15.75">
      <c r="B22" s="40"/>
      <c r="C22" s="2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39"/>
    </row>
    <row r="23" spans="2:19" s="10" customFormat="1" ht="15.75">
      <c r="B23" s="43" t="s">
        <v>12</v>
      </c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  <c r="S23" s="16"/>
    </row>
    <row r="24" spans="2:19" s="1" customFormat="1" ht="15.75">
      <c r="B24" s="309" t="s">
        <v>13</v>
      </c>
      <c r="C24" s="21" t="s">
        <v>3</v>
      </c>
      <c r="D24" s="22"/>
      <c r="E24" s="22"/>
      <c r="F24" s="22"/>
      <c r="G24" s="22"/>
      <c r="H24" s="22"/>
      <c r="I24" s="22"/>
      <c r="J24" s="47">
        <v>4881666</v>
      </c>
      <c r="K24" s="24">
        <v>9970890</v>
      </c>
      <c r="L24" s="24">
        <v>15090381</v>
      </c>
      <c r="M24" s="24">
        <v>20358334</v>
      </c>
      <c r="N24" s="24">
        <v>23509093</v>
      </c>
      <c r="O24" s="24">
        <v>26777877</v>
      </c>
      <c r="P24" s="24">
        <v>35909914</v>
      </c>
      <c r="Q24" s="24">
        <v>38305930</v>
      </c>
      <c r="R24" s="25">
        <v>36340335</v>
      </c>
      <c r="S24" s="26"/>
    </row>
    <row r="25" spans="2:19" s="1" customFormat="1" ht="15.75">
      <c r="B25" s="310"/>
      <c r="C25" s="21" t="s">
        <v>4</v>
      </c>
      <c r="D25" s="22"/>
      <c r="E25" s="22"/>
      <c r="F25" s="22"/>
      <c r="G25" s="22"/>
      <c r="H25" s="22"/>
      <c r="I25" s="22"/>
      <c r="J25" s="47">
        <v>139</v>
      </c>
      <c r="K25" s="27">
        <v>287</v>
      </c>
      <c r="L25" s="27">
        <v>436</v>
      </c>
      <c r="M25" s="27">
        <v>588</v>
      </c>
      <c r="N25" s="27">
        <v>678</v>
      </c>
      <c r="O25" s="27">
        <v>771</v>
      </c>
      <c r="P25" s="27">
        <v>1037</v>
      </c>
      <c r="Q25" s="27">
        <v>1115</v>
      </c>
      <c r="R25" s="28">
        <v>1054</v>
      </c>
      <c r="S25" s="26"/>
    </row>
    <row r="26" spans="2:19" s="1" customFormat="1" ht="15.75">
      <c r="B26" s="307" t="s">
        <v>14</v>
      </c>
      <c r="C26" s="29" t="s">
        <v>3</v>
      </c>
      <c r="D26" s="31">
        <v>20000</v>
      </c>
      <c r="E26" s="31">
        <v>20000</v>
      </c>
      <c r="F26" s="31">
        <v>20000</v>
      </c>
      <c r="G26" s="31">
        <v>20000</v>
      </c>
      <c r="H26" s="31">
        <v>20000</v>
      </c>
      <c r="I26" s="31">
        <v>40000</v>
      </c>
      <c r="J26" s="31">
        <v>40000</v>
      </c>
      <c r="K26" s="31">
        <v>40000</v>
      </c>
      <c r="L26" s="31">
        <v>40000</v>
      </c>
      <c r="M26" s="31">
        <v>40000</v>
      </c>
      <c r="N26" s="30"/>
      <c r="O26" s="31">
        <v>40000</v>
      </c>
      <c r="P26" s="31">
        <v>40000</v>
      </c>
      <c r="Q26" s="31">
        <v>40000</v>
      </c>
      <c r="R26" s="32">
        <v>70000</v>
      </c>
      <c r="S26" s="26"/>
    </row>
    <row r="27" spans="2:19" s="1" customFormat="1" ht="15.75">
      <c r="B27" s="308"/>
      <c r="C27" s="29" t="s">
        <v>4</v>
      </c>
      <c r="D27" s="33">
        <v>4</v>
      </c>
      <c r="E27" s="33">
        <v>4</v>
      </c>
      <c r="F27" s="33">
        <v>4</v>
      </c>
      <c r="G27" s="33">
        <v>4</v>
      </c>
      <c r="H27" s="33">
        <v>4</v>
      </c>
      <c r="I27" s="33">
        <v>4</v>
      </c>
      <c r="J27" s="33">
        <v>4</v>
      </c>
      <c r="K27" s="33">
        <v>4</v>
      </c>
      <c r="L27" s="33">
        <v>4</v>
      </c>
      <c r="M27" s="33">
        <v>4</v>
      </c>
      <c r="N27" s="30"/>
      <c r="O27" s="33">
        <v>4</v>
      </c>
      <c r="P27" s="33">
        <v>4</v>
      </c>
      <c r="Q27" s="33">
        <v>4</v>
      </c>
      <c r="R27" s="34">
        <v>6</v>
      </c>
      <c r="S27" s="26"/>
    </row>
    <row r="28" spans="2:19" s="1" customFormat="1" ht="15.75">
      <c r="B28" s="309" t="s">
        <v>15</v>
      </c>
      <c r="C28" s="21" t="s">
        <v>3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4">
        <v>34500</v>
      </c>
      <c r="O28" s="24">
        <v>304318</v>
      </c>
      <c r="P28" s="24">
        <v>488587</v>
      </c>
      <c r="Q28" s="24">
        <v>540979</v>
      </c>
      <c r="R28" s="25">
        <v>585994</v>
      </c>
      <c r="S28" s="26"/>
    </row>
    <row r="29" spans="2:19" s="1" customFormat="1" ht="15.75">
      <c r="B29" s="310"/>
      <c r="C29" s="21" t="s">
        <v>4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7">
        <v>4</v>
      </c>
      <c r="O29" s="27">
        <v>34</v>
      </c>
      <c r="P29" s="27">
        <v>59</v>
      </c>
      <c r="Q29" s="27">
        <v>73</v>
      </c>
      <c r="R29" s="28">
        <v>77</v>
      </c>
      <c r="S29" s="26"/>
    </row>
    <row r="30" spans="2:19" s="1" customFormat="1" ht="15.75">
      <c r="B30" s="307" t="s">
        <v>16</v>
      </c>
      <c r="C30" s="29" t="s">
        <v>3</v>
      </c>
      <c r="D30" s="30"/>
      <c r="E30" s="30"/>
      <c r="F30" s="30"/>
      <c r="G30" s="30"/>
      <c r="H30" s="30"/>
      <c r="I30" s="30"/>
      <c r="J30" s="30"/>
      <c r="K30" s="31">
        <v>11829167</v>
      </c>
      <c r="L30" s="31">
        <v>27344638</v>
      </c>
      <c r="M30" s="31">
        <v>30015204</v>
      </c>
      <c r="N30" s="31">
        <v>33621541</v>
      </c>
      <c r="O30" s="31">
        <v>33995096</v>
      </c>
      <c r="P30" s="31">
        <v>32158863</v>
      </c>
      <c r="Q30" s="31">
        <v>32719874</v>
      </c>
      <c r="R30" s="32">
        <v>28516551</v>
      </c>
      <c r="S30" s="26"/>
    </row>
    <row r="31" spans="2:19" s="1" customFormat="1" ht="15.75">
      <c r="B31" s="308"/>
      <c r="C31" s="29" t="s">
        <v>4</v>
      </c>
      <c r="D31" s="30"/>
      <c r="E31" s="30"/>
      <c r="F31" s="30"/>
      <c r="G31" s="30"/>
      <c r="H31" s="30"/>
      <c r="I31" s="30"/>
      <c r="J31" s="30"/>
      <c r="K31" s="33">
        <v>573</v>
      </c>
      <c r="L31" s="33">
        <v>1306</v>
      </c>
      <c r="M31" s="33">
        <v>1463</v>
      </c>
      <c r="N31" s="33">
        <v>1640</v>
      </c>
      <c r="O31" s="33">
        <v>1651</v>
      </c>
      <c r="P31" s="33">
        <v>1564</v>
      </c>
      <c r="Q31" s="33">
        <v>1599</v>
      </c>
      <c r="R31" s="34">
        <v>1416</v>
      </c>
      <c r="S31" s="26"/>
    </row>
    <row r="32" spans="2:19" s="1" customFormat="1" ht="15.75">
      <c r="B32" s="309" t="s">
        <v>17</v>
      </c>
      <c r="C32" s="21" t="s">
        <v>3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4">
        <v>2700000</v>
      </c>
      <c r="Q32" s="24">
        <v>5533336</v>
      </c>
      <c r="R32" s="25">
        <v>8047076</v>
      </c>
      <c r="S32" s="26"/>
    </row>
    <row r="33" spans="2:19" s="1" customFormat="1" ht="15.75">
      <c r="B33" s="310"/>
      <c r="C33" s="21" t="s">
        <v>4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7">
        <v>54</v>
      </c>
      <c r="Q33" s="27">
        <v>112</v>
      </c>
      <c r="R33" s="28">
        <v>162</v>
      </c>
      <c r="S33" s="26"/>
    </row>
    <row r="34" spans="2:19" s="1" customFormat="1" ht="15.75">
      <c r="B34" s="307" t="s">
        <v>7</v>
      </c>
      <c r="C34" s="29" t="s">
        <v>3</v>
      </c>
      <c r="D34" s="30">
        <f>D35*9500</f>
        <v>475000</v>
      </c>
      <c r="E34" s="30">
        <f aca="true" t="shared" si="2" ref="E34:R34">E35*10000</f>
        <v>900000</v>
      </c>
      <c r="F34" s="30">
        <f t="shared" si="2"/>
        <v>720000</v>
      </c>
      <c r="G34" s="30">
        <f t="shared" si="2"/>
        <v>900000</v>
      </c>
      <c r="H34" s="30">
        <f t="shared" si="2"/>
        <v>1080000</v>
      </c>
      <c r="I34" s="30">
        <f t="shared" si="2"/>
        <v>1250000</v>
      </c>
      <c r="J34" s="30">
        <f t="shared" si="2"/>
        <v>1300000</v>
      </c>
      <c r="K34" s="30">
        <f t="shared" si="2"/>
        <v>1620000</v>
      </c>
      <c r="L34" s="30">
        <f t="shared" si="2"/>
        <v>1790000</v>
      </c>
      <c r="M34" s="30">
        <f t="shared" si="2"/>
        <v>1830000</v>
      </c>
      <c r="N34" s="30">
        <f t="shared" si="2"/>
        <v>1730000</v>
      </c>
      <c r="O34" s="30">
        <f t="shared" si="2"/>
        <v>1720000</v>
      </c>
      <c r="P34" s="30">
        <f t="shared" si="2"/>
        <v>1380000</v>
      </c>
      <c r="Q34" s="30">
        <f t="shared" si="2"/>
        <v>1440000</v>
      </c>
      <c r="R34" s="62">
        <f t="shared" si="2"/>
        <v>1650000</v>
      </c>
      <c r="S34" s="26"/>
    </row>
    <row r="35" spans="2:19" s="1" customFormat="1" ht="15.75">
      <c r="B35" s="308"/>
      <c r="C35" s="29" t="s">
        <v>4</v>
      </c>
      <c r="D35" s="33">
        <v>50</v>
      </c>
      <c r="E35" s="33">
        <v>90</v>
      </c>
      <c r="F35" s="33">
        <v>72</v>
      </c>
      <c r="G35" s="33">
        <v>90</v>
      </c>
      <c r="H35" s="33">
        <v>108</v>
      </c>
      <c r="I35" s="33">
        <v>125</v>
      </c>
      <c r="J35" s="33">
        <v>130</v>
      </c>
      <c r="K35" s="33">
        <v>162</v>
      </c>
      <c r="L35" s="33">
        <v>179</v>
      </c>
      <c r="M35" s="33">
        <v>183</v>
      </c>
      <c r="N35" s="33">
        <v>173</v>
      </c>
      <c r="O35" s="33">
        <v>172</v>
      </c>
      <c r="P35" s="33">
        <v>138</v>
      </c>
      <c r="Q35" s="33">
        <v>144</v>
      </c>
      <c r="R35" s="34">
        <v>165</v>
      </c>
      <c r="S35" s="26"/>
    </row>
    <row r="36" spans="2:19" s="1" customFormat="1" ht="15.75">
      <c r="B36" s="309" t="s">
        <v>8</v>
      </c>
      <c r="C36" s="21" t="s">
        <v>3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>
        <f>5900*O37</f>
        <v>218300</v>
      </c>
      <c r="P36" s="22">
        <f>5900*P37</f>
        <v>277300</v>
      </c>
      <c r="Q36" s="22">
        <f>5900*Q37</f>
        <v>306800</v>
      </c>
      <c r="R36" s="58">
        <f>5900*R37</f>
        <v>365800</v>
      </c>
      <c r="S36" s="26"/>
    </row>
    <row r="37" spans="2:19" s="1" customFormat="1" ht="15.75">
      <c r="B37" s="310"/>
      <c r="C37" s="21" t="s">
        <v>4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>
        <v>37</v>
      </c>
      <c r="P37" s="27">
        <v>47</v>
      </c>
      <c r="Q37" s="27">
        <v>52</v>
      </c>
      <c r="R37" s="28">
        <v>62</v>
      </c>
      <c r="S37" s="26"/>
    </row>
    <row r="38" spans="2:19" s="1" customFormat="1" ht="15.75">
      <c r="B38" s="307" t="s">
        <v>9</v>
      </c>
      <c r="C38" s="29" t="s">
        <v>3</v>
      </c>
      <c r="D38" s="30"/>
      <c r="E38" s="30"/>
      <c r="F38" s="30"/>
      <c r="G38" s="30"/>
      <c r="H38" s="30"/>
      <c r="I38" s="30"/>
      <c r="J38" s="30"/>
      <c r="K38" s="33">
        <f>K39*7500</f>
        <v>15000</v>
      </c>
      <c r="L38" s="33">
        <f>L39*7400</f>
        <v>22200</v>
      </c>
      <c r="M38" s="33">
        <f>6*8000</f>
        <v>48000</v>
      </c>
      <c r="N38" s="33">
        <f>8500*N39</f>
        <v>68000</v>
      </c>
      <c r="O38" s="33">
        <f>7700*O39</f>
        <v>61600</v>
      </c>
      <c r="P38" s="33">
        <f>8200*P39</f>
        <v>57400</v>
      </c>
      <c r="Q38" s="33">
        <f>8900*Q39</f>
        <v>35600</v>
      </c>
      <c r="R38" s="34"/>
      <c r="S38" s="26"/>
    </row>
    <row r="39" spans="2:19" s="1" customFormat="1" ht="15.75">
      <c r="B39" s="308"/>
      <c r="C39" s="29" t="s">
        <v>4</v>
      </c>
      <c r="D39" s="30"/>
      <c r="E39" s="30"/>
      <c r="F39" s="30"/>
      <c r="G39" s="30"/>
      <c r="H39" s="30"/>
      <c r="I39" s="30"/>
      <c r="J39" s="30"/>
      <c r="K39" s="33">
        <v>2</v>
      </c>
      <c r="L39" s="33">
        <v>3</v>
      </c>
      <c r="M39" s="33">
        <v>4</v>
      </c>
      <c r="N39" s="33">
        <v>8</v>
      </c>
      <c r="O39" s="33">
        <v>8</v>
      </c>
      <c r="P39" s="33">
        <v>7</v>
      </c>
      <c r="Q39" s="33">
        <v>4</v>
      </c>
      <c r="R39" s="34"/>
      <c r="S39" s="26"/>
    </row>
    <row r="40" spans="2:19" s="1" customFormat="1" ht="15.75">
      <c r="B40" s="309" t="s">
        <v>10</v>
      </c>
      <c r="C40" s="21" t="s">
        <v>3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7"/>
      <c r="Q40" s="31">
        <v>4469</v>
      </c>
      <c r="R40" s="28">
        <v>3930</v>
      </c>
      <c r="S40" s="26"/>
    </row>
    <row r="41" spans="2:19" s="1" customFormat="1" ht="15.75">
      <c r="B41" s="310"/>
      <c r="C41" s="21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7"/>
      <c r="Q41" s="33">
        <v>1</v>
      </c>
      <c r="R41" s="28">
        <v>1</v>
      </c>
      <c r="S41" s="26"/>
    </row>
    <row r="42" spans="2:19" s="38" customFormat="1" ht="15.75">
      <c r="B42" s="316" t="s">
        <v>18</v>
      </c>
      <c r="C42" s="35" t="s">
        <v>3</v>
      </c>
      <c r="D42" s="36">
        <f>D24+D26+D28+D30+D32+D34+D36+D38+D40</f>
        <v>495000</v>
      </c>
      <c r="E42" s="36">
        <f aca="true" t="shared" si="3" ref="E42:R43">E24+E26+E28+E30+E32+E34+E36+E38+E40</f>
        <v>920000</v>
      </c>
      <c r="F42" s="36">
        <f t="shared" si="3"/>
        <v>740000</v>
      </c>
      <c r="G42" s="36">
        <f t="shared" si="3"/>
        <v>920000</v>
      </c>
      <c r="H42" s="36">
        <f t="shared" si="3"/>
        <v>1100000</v>
      </c>
      <c r="I42" s="36">
        <f t="shared" si="3"/>
        <v>1290000</v>
      </c>
      <c r="J42" s="36">
        <f t="shared" si="3"/>
        <v>6221666</v>
      </c>
      <c r="K42" s="36">
        <f t="shared" si="3"/>
        <v>23475057</v>
      </c>
      <c r="L42" s="36">
        <f t="shared" si="3"/>
        <v>44287219</v>
      </c>
      <c r="M42" s="36">
        <f t="shared" si="3"/>
        <v>52291538</v>
      </c>
      <c r="N42" s="36">
        <f t="shared" si="3"/>
        <v>58963134</v>
      </c>
      <c r="O42" s="36">
        <f t="shared" si="3"/>
        <v>63117191</v>
      </c>
      <c r="P42" s="36">
        <f t="shared" si="3"/>
        <v>73012064</v>
      </c>
      <c r="Q42" s="36">
        <f t="shared" si="3"/>
        <v>78926988</v>
      </c>
      <c r="R42" s="66">
        <f t="shared" si="3"/>
        <v>75579686</v>
      </c>
      <c r="S42" s="37"/>
    </row>
    <row r="43" spans="2:19" s="38" customFormat="1" ht="15.75">
      <c r="B43" s="317"/>
      <c r="C43" s="35" t="s">
        <v>4</v>
      </c>
      <c r="D43" s="36">
        <f>D25+D27+D29+D31+D33+D35+D37+D39+D41</f>
        <v>54</v>
      </c>
      <c r="E43" s="36">
        <f t="shared" si="3"/>
        <v>94</v>
      </c>
      <c r="F43" s="36">
        <f t="shared" si="3"/>
        <v>76</v>
      </c>
      <c r="G43" s="36">
        <f t="shared" si="3"/>
        <v>94</v>
      </c>
      <c r="H43" s="36">
        <f t="shared" si="3"/>
        <v>112</v>
      </c>
      <c r="I43" s="36">
        <f t="shared" si="3"/>
        <v>129</v>
      </c>
      <c r="J43" s="36">
        <f t="shared" si="3"/>
        <v>273</v>
      </c>
      <c r="K43" s="36">
        <f t="shared" si="3"/>
        <v>1028</v>
      </c>
      <c r="L43" s="36">
        <f t="shared" si="3"/>
        <v>1928</v>
      </c>
      <c r="M43" s="36">
        <f t="shared" si="3"/>
        <v>2242</v>
      </c>
      <c r="N43" s="36">
        <f t="shared" si="3"/>
        <v>2503</v>
      </c>
      <c r="O43" s="36">
        <f t="shared" si="3"/>
        <v>2677</v>
      </c>
      <c r="P43" s="36">
        <f t="shared" si="3"/>
        <v>2910</v>
      </c>
      <c r="Q43" s="36">
        <f t="shared" si="3"/>
        <v>3104</v>
      </c>
      <c r="R43" s="66">
        <f t="shared" si="3"/>
        <v>2943</v>
      </c>
      <c r="S43" s="37"/>
    </row>
    <row r="44" spans="2:19" s="38" customFormat="1" ht="14.25" customHeight="1">
      <c r="B44" s="318" t="s">
        <v>19</v>
      </c>
      <c r="C44" s="48" t="s">
        <v>3</v>
      </c>
      <c r="D44" s="49">
        <f aca="true" t="shared" si="4" ref="D44:R45">D42+D20</f>
        <v>1473500</v>
      </c>
      <c r="E44" s="49">
        <f t="shared" si="4"/>
        <v>3030000</v>
      </c>
      <c r="F44" s="49">
        <f t="shared" si="4"/>
        <v>2740000</v>
      </c>
      <c r="G44" s="49">
        <f t="shared" si="4"/>
        <v>3270000</v>
      </c>
      <c r="H44" s="49">
        <f t="shared" si="4"/>
        <v>3780000</v>
      </c>
      <c r="I44" s="49">
        <f t="shared" si="4"/>
        <v>4240000</v>
      </c>
      <c r="J44" s="49">
        <f t="shared" si="4"/>
        <v>12499166</v>
      </c>
      <c r="K44" s="49">
        <f t="shared" si="4"/>
        <v>47941977</v>
      </c>
      <c r="L44" s="49">
        <f t="shared" si="4"/>
        <v>78331411</v>
      </c>
      <c r="M44" s="49">
        <f t="shared" si="4"/>
        <v>83162141</v>
      </c>
      <c r="N44" s="49">
        <f t="shared" si="4"/>
        <v>92689111</v>
      </c>
      <c r="O44" s="49">
        <f t="shared" si="4"/>
        <v>100561190</v>
      </c>
      <c r="P44" s="49">
        <f t="shared" si="4"/>
        <v>110542437</v>
      </c>
      <c r="Q44" s="49">
        <f t="shared" si="4"/>
        <v>103176880</v>
      </c>
      <c r="R44" s="50">
        <f t="shared" si="4"/>
        <v>93521012</v>
      </c>
      <c r="S44" s="37"/>
    </row>
    <row r="45" spans="2:19" s="38" customFormat="1" ht="15.75">
      <c r="B45" s="319"/>
      <c r="C45" s="48" t="s">
        <v>4</v>
      </c>
      <c r="D45" s="49">
        <f t="shared" si="4"/>
        <v>157</v>
      </c>
      <c r="E45" s="49">
        <f t="shared" si="4"/>
        <v>305</v>
      </c>
      <c r="F45" s="49">
        <f t="shared" si="4"/>
        <v>276</v>
      </c>
      <c r="G45" s="49">
        <f t="shared" si="4"/>
        <v>329</v>
      </c>
      <c r="H45" s="49">
        <f t="shared" si="4"/>
        <v>380</v>
      </c>
      <c r="I45" s="49">
        <f t="shared" si="4"/>
        <v>424</v>
      </c>
      <c r="J45" s="49">
        <f t="shared" si="4"/>
        <v>802</v>
      </c>
      <c r="K45" s="49">
        <f t="shared" si="4"/>
        <v>2627</v>
      </c>
      <c r="L45" s="49">
        <f t="shared" si="4"/>
        <v>4105</v>
      </c>
      <c r="M45" s="49">
        <f t="shared" si="4"/>
        <v>4235</v>
      </c>
      <c r="N45" s="49">
        <f t="shared" si="4"/>
        <v>4654</v>
      </c>
      <c r="O45" s="49">
        <f t="shared" si="4"/>
        <v>5067</v>
      </c>
      <c r="P45" s="49">
        <f t="shared" si="4"/>
        <v>5381</v>
      </c>
      <c r="Q45" s="49">
        <f t="shared" si="4"/>
        <v>4790</v>
      </c>
      <c r="R45" s="50">
        <f t="shared" si="4"/>
        <v>4232</v>
      </c>
      <c r="S45" s="37"/>
    </row>
    <row r="46" spans="2:19" s="10" customFormat="1" ht="15.75">
      <c r="B46" s="51"/>
      <c r="C46" s="29"/>
      <c r="D46" s="45"/>
      <c r="E46" s="45"/>
      <c r="F46" s="45"/>
      <c r="G46" s="45"/>
      <c r="H46" s="45"/>
      <c r="I46" s="45"/>
      <c r="J46" s="52"/>
      <c r="K46" s="52"/>
      <c r="L46" s="52"/>
      <c r="M46" s="52"/>
      <c r="N46" s="52"/>
      <c r="O46" s="52"/>
      <c r="P46" s="52"/>
      <c r="Q46" s="52"/>
      <c r="R46" s="53"/>
      <c r="S46" s="39"/>
    </row>
    <row r="47" spans="2:19" s="10" customFormat="1" ht="15.75">
      <c r="B47" s="43" t="s">
        <v>20</v>
      </c>
      <c r="C47" s="4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6"/>
      <c r="S47" s="16"/>
    </row>
    <row r="48" spans="2:19" s="10" customFormat="1" ht="15.75">
      <c r="B48" s="54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55"/>
      <c r="Q48" s="56"/>
      <c r="R48" s="92"/>
      <c r="S48" s="57"/>
    </row>
    <row r="49" spans="2:19" s="1" customFormat="1" ht="15.75">
      <c r="B49" s="309" t="s">
        <v>21</v>
      </c>
      <c r="C49" s="29" t="s">
        <v>3</v>
      </c>
      <c r="D49" s="24">
        <v>1263718</v>
      </c>
      <c r="E49" s="24">
        <v>499621</v>
      </c>
      <c r="F49" s="24">
        <v>120915</v>
      </c>
      <c r="G49" s="24">
        <v>42681</v>
      </c>
      <c r="H49" s="24">
        <v>7127</v>
      </c>
      <c r="I49" s="22"/>
      <c r="J49" s="22"/>
      <c r="K49" s="22"/>
      <c r="L49" s="22"/>
      <c r="M49" s="22"/>
      <c r="N49" s="22"/>
      <c r="O49" s="22"/>
      <c r="P49" s="22"/>
      <c r="Q49" s="22"/>
      <c r="R49" s="58"/>
      <c r="S49" s="59"/>
    </row>
    <row r="50" spans="2:19" s="1" customFormat="1" ht="15.75">
      <c r="B50" s="310"/>
      <c r="C50" s="29" t="s">
        <v>4</v>
      </c>
      <c r="D50" s="60">
        <v>87</v>
      </c>
      <c r="E50" s="27">
        <v>49</v>
      </c>
      <c r="F50" s="27">
        <v>8</v>
      </c>
      <c r="G50" s="27">
        <v>3</v>
      </c>
      <c r="H50" s="27">
        <v>1</v>
      </c>
      <c r="I50" s="22"/>
      <c r="J50" s="22"/>
      <c r="K50" s="22"/>
      <c r="L50" s="22"/>
      <c r="M50" s="22"/>
      <c r="N50" s="22"/>
      <c r="O50" s="22"/>
      <c r="P50" s="22"/>
      <c r="Q50" s="22"/>
      <c r="R50" s="58"/>
      <c r="S50" s="59"/>
    </row>
    <row r="51" spans="2:19" s="1" customFormat="1" ht="15.75">
      <c r="B51" s="307" t="s">
        <v>22</v>
      </c>
      <c r="C51" s="29" t="s">
        <v>3</v>
      </c>
      <c r="D51" s="30"/>
      <c r="E51" s="30"/>
      <c r="F51" s="30"/>
      <c r="G51" s="30"/>
      <c r="H51" s="30">
        <v>12000</v>
      </c>
      <c r="I51" s="31">
        <v>12000</v>
      </c>
      <c r="J51" s="61">
        <v>24000</v>
      </c>
      <c r="K51" s="31">
        <v>72000</v>
      </c>
      <c r="L51" s="31">
        <v>108000</v>
      </c>
      <c r="M51" s="30"/>
      <c r="N51" s="30"/>
      <c r="O51" s="30"/>
      <c r="P51" s="30"/>
      <c r="Q51" s="30"/>
      <c r="R51" s="62"/>
      <c r="S51" s="59"/>
    </row>
    <row r="52" spans="2:19" s="1" customFormat="1" ht="15.75">
      <c r="B52" s="308"/>
      <c r="C52" s="29" t="s">
        <v>4</v>
      </c>
      <c r="D52" s="30"/>
      <c r="E52" s="30"/>
      <c r="F52" s="30"/>
      <c r="G52" s="30"/>
      <c r="H52" s="33">
        <v>1</v>
      </c>
      <c r="I52" s="33">
        <v>1</v>
      </c>
      <c r="J52" s="33">
        <v>2</v>
      </c>
      <c r="K52" s="33">
        <v>6</v>
      </c>
      <c r="L52" s="33">
        <v>9</v>
      </c>
      <c r="M52" s="30"/>
      <c r="N52" s="30"/>
      <c r="O52" s="30"/>
      <c r="P52" s="30"/>
      <c r="Q52" s="30"/>
      <c r="R52" s="62"/>
      <c r="S52" s="59"/>
    </row>
    <row r="53" spans="2:19" s="1" customFormat="1" ht="15.75">
      <c r="B53" s="309" t="s">
        <v>23</v>
      </c>
      <c r="C53" s="21" t="s">
        <v>3</v>
      </c>
      <c r="D53" s="24">
        <v>36416540</v>
      </c>
      <c r="E53" s="24">
        <v>47538464</v>
      </c>
      <c r="F53" s="24">
        <v>50616910</v>
      </c>
      <c r="G53" s="24">
        <v>47785180</v>
      </c>
      <c r="H53" s="24">
        <v>48361773</v>
      </c>
      <c r="I53" s="24">
        <v>53826918</v>
      </c>
      <c r="J53" s="63">
        <v>57041936</v>
      </c>
      <c r="K53" s="24">
        <v>25557390</v>
      </c>
      <c r="L53" s="24">
        <v>729821</v>
      </c>
      <c r="M53" s="24">
        <v>85241</v>
      </c>
      <c r="N53" s="22"/>
      <c r="O53" s="24">
        <v>52499</v>
      </c>
      <c r="P53" s="24">
        <v>3700</v>
      </c>
      <c r="Q53" s="22"/>
      <c r="R53" s="58"/>
      <c r="S53" s="59"/>
    </row>
    <row r="54" spans="2:19" s="1" customFormat="1" ht="15.75">
      <c r="B54" s="310"/>
      <c r="C54" s="21" t="s">
        <v>4</v>
      </c>
      <c r="D54" s="27">
        <v>3026</v>
      </c>
      <c r="E54" s="27">
        <v>3361</v>
      </c>
      <c r="F54" s="27">
        <v>3077</v>
      </c>
      <c r="G54" s="27">
        <v>2794</v>
      </c>
      <c r="H54" s="27">
        <v>2808</v>
      </c>
      <c r="I54" s="27">
        <v>3076</v>
      </c>
      <c r="J54" s="27">
        <v>3787</v>
      </c>
      <c r="K54" s="27">
        <v>1451</v>
      </c>
      <c r="L54" s="27">
        <v>87</v>
      </c>
      <c r="M54" s="27">
        <v>8</v>
      </c>
      <c r="N54" s="22"/>
      <c r="O54" s="27">
        <v>6</v>
      </c>
      <c r="P54" s="27">
        <v>1</v>
      </c>
      <c r="Q54" s="22"/>
      <c r="R54" s="58"/>
      <c r="S54" s="59"/>
    </row>
    <row r="55" spans="2:19" s="1" customFormat="1" ht="15.75">
      <c r="B55" s="307" t="s">
        <v>24</v>
      </c>
      <c r="C55" s="29" t="s">
        <v>3</v>
      </c>
      <c r="D55" s="30"/>
      <c r="E55" s="30"/>
      <c r="F55" s="30"/>
      <c r="G55" s="30"/>
      <c r="H55" s="30"/>
      <c r="I55" s="30"/>
      <c r="J55" s="30">
        <v>15000</v>
      </c>
      <c r="K55" s="61">
        <v>24000</v>
      </c>
      <c r="L55" s="61">
        <v>15000</v>
      </c>
      <c r="M55" s="61">
        <v>27000</v>
      </c>
      <c r="N55" s="61">
        <v>27000</v>
      </c>
      <c r="O55" s="61">
        <v>53888</v>
      </c>
      <c r="P55" s="61">
        <v>39200</v>
      </c>
      <c r="Q55" s="61">
        <v>28200</v>
      </c>
      <c r="R55" s="64">
        <v>21090</v>
      </c>
      <c r="S55" s="26"/>
    </row>
    <row r="56" spans="2:19" s="1" customFormat="1" ht="15.75">
      <c r="B56" s="308"/>
      <c r="C56" s="29" t="s">
        <v>4</v>
      </c>
      <c r="D56" s="30"/>
      <c r="E56" s="30"/>
      <c r="F56" s="30"/>
      <c r="G56" s="30"/>
      <c r="H56" s="30"/>
      <c r="I56" s="30"/>
      <c r="J56" s="30">
        <v>5</v>
      </c>
      <c r="K56" s="33">
        <v>8</v>
      </c>
      <c r="L56" s="33">
        <v>5</v>
      </c>
      <c r="M56" s="33">
        <v>9</v>
      </c>
      <c r="N56" s="33">
        <v>9</v>
      </c>
      <c r="O56" s="33">
        <v>16</v>
      </c>
      <c r="P56" s="33">
        <v>11</v>
      </c>
      <c r="Q56" s="33">
        <v>8</v>
      </c>
      <c r="R56" s="34">
        <v>6</v>
      </c>
      <c r="S56" s="26"/>
    </row>
    <row r="57" spans="2:19" s="1" customFormat="1" ht="15.75">
      <c r="B57" s="309" t="s">
        <v>25</v>
      </c>
      <c r="C57" s="21" t="s">
        <v>3</v>
      </c>
      <c r="D57" s="22"/>
      <c r="E57" s="22"/>
      <c r="F57" s="22"/>
      <c r="G57" s="22"/>
      <c r="H57" s="22"/>
      <c r="I57" s="22"/>
      <c r="J57" s="22"/>
      <c r="K57" s="63">
        <v>25155</v>
      </c>
      <c r="L57" s="63">
        <v>24339</v>
      </c>
      <c r="M57" s="63">
        <v>34014</v>
      </c>
      <c r="N57" s="63">
        <v>35866</v>
      </c>
      <c r="O57" s="63">
        <v>40359</v>
      </c>
      <c r="P57" s="63">
        <v>43698</v>
      </c>
      <c r="Q57" s="63">
        <v>46155</v>
      </c>
      <c r="R57" s="65">
        <v>30143</v>
      </c>
      <c r="S57" s="26"/>
    </row>
    <row r="58" spans="2:19" s="1" customFormat="1" ht="15.75">
      <c r="B58" s="310"/>
      <c r="C58" s="21" t="s">
        <v>4</v>
      </c>
      <c r="D58" s="22"/>
      <c r="E58" s="22"/>
      <c r="F58" s="22"/>
      <c r="G58" s="22"/>
      <c r="H58" s="22"/>
      <c r="I58" s="22"/>
      <c r="J58" s="22"/>
      <c r="K58" s="27">
        <v>5</v>
      </c>
      <c r="L58" s="27">
        <v>5</v>
      </c>
      <c r="M58" s="27">
        <v>7</v>
      </c>
      <c r="N58" s="27">
        <v>7</v>
      </c>
      <c r="O58" s="27">
        <v>8</v>
      </c>
      <c r="P58" s="27">
        <v>9</v>
      </c>
      <c r="Q58" s="27">
        <v>9</v>
      </c>
      <c r="R58" s="28">
        <v>6</v>
      </c>
      <c r="S58" s="26"/>
    </row>
    <row r="59" spans="2:19" s="38" customFormat="1" ht="15.75">
      <c r="B59" s="316" t="s">
        <v>26</v>
      </c>
      <c r="C59" s="35" t="s">
        <v>3</v>
      </c>
      <c r="D59" s="66">
        <f>D49+D51+D53+D55+D57</f>
        <v>37680258</v>
      </c>
      <c r="E59" s="66">
        <f aca="true" t="shared" si="5" ref="E59:R60">E49+E51+E53+E55+E57</f>
        <v>48038085</v>
      </c>
      <c r="F59" s="66">
        <f t="shared" si="5"/>
        <v>50737825</v>
      </c>
      <c r="G59" s="66">
        <f t="shared" si="5"/>
        <v>47827861</v>
      </c>
      <c r="H59" s="66">
        <f t="shared" si="5"/>
        <v>48380900</v>
      </c>
      <c r="I59" s="66">
        <f t="shared" si="5"/>
        <v>53838918</v>
      </c>
      <c r="J59" s="66">
        <f t="shared" si="5"/>
        <v>57080936</v>
      </c>
      <c r="K59" s="66">
        <f t="shared" si="5"/>
        <v>25678545</v>
      </c>
      <c r="L59" s="66">
        <f t="shared" si="5"/>
        <v>877160</v>
      </c>
      <c r="M59" s="66">
        <f t="shared" si="5"/>
        <v>146255</v>
      </c>
      <c r="N59" s="66">
        <f t="shared" si="5"/>
        <v>62866</v>
      </c>
      <c r="O59" s="66">
        <f t="shared" si="5"/>
        <v>146746</v>
      </c>
      <c r="P59" s="66">
        <f t="shared" si="5"/>
        <v>86598</v>
      </c>
      <c r="Q59" s="66">
        <f t="shared" si="5"/>
        <v>74355</v>
      </c>
      <c r="R59" s="66">
        <f t="shared" si="5"/>
        <v>51233</v>
      </c>
      <c r="S59" s="67"/>
    </row>
    <row r="60" spans="2:19" s="38" customFormat="1" ht="15.75">
      <c r="B60" s="317"/>
      <c r="C60" s="35" t="s">
        <v>4</v>
      </c>
      <c r="D60" s="66">
        <f>D50+D52+D54+D56+D58</f>
        <v>3113</v>
      </c>
      <c r="E60" s="66">
        <f t="shared" si="5"/>
        <v>3410</v>
      </c>
      <c r="F60" s="66">
        <f t="shared" si="5"/>
        <v>3085</v>
      </c>
      <c r="G60" s="66">
        <f t="shared" si="5"/>
        <v>2797</v>
      </c>
      <c r="H60" s="66">
        <f t="shared" si="5"/>
        <v>2810</v>
      </c>
      <c r="I60" s="66">
        <f t="shared" si="5"/>
        <v>3077</v>
      </c>
      <c r="J60" s="66">
        <f t="shared" si="5"/>
        <v>3794</v>
      </c>
      <c r="K60" s="66">
        <f t="shared" si="5"/>
        <v>1470</v>
      </c>
      <c r="L60" s="66">
        <f t="shared" si="5"/>
        <v>106</v>
      </c>
      <c r="M60" s="66">
        <f t="shared" si="5"/>
        <v>24</v>
      </c>
      <c r="N60" s="66">
        <f t="shared" si="5"/>
        <v>16</v>
      </c>
      <c r="O60" s="66">
        <f t="shared" si="5"/>
        <v>30</v>
      </c>
      <c r="P60" s="66">
        <f t="shared" si="5"/>
        <v>21</v>
      </c>
      <c r="Q60" s="66">
        <f t="shared" si="5"/>
        <v>17</v>
      </c>
      <c r="R60" s="66">
        <f t="shared" si="5"/>
        <v>12</v>
      </c>
      <c r="S60" s="67"/>
    </row>
    <row r="61" spans="2:19" s="38" customFormat="1" ht="15.75">
      <c r="B61" s="321" t="s">
        <v>27</v>
      </c>
      <c r="C61" s="68" t="s">
        <v>3</v>
      </c>
      <c r="D61" s="69">
        <f aca="true" t="shared" si="6" ref="D61:R62">D59+D44</f>
        <v>39153758</v>
      </c>
      <c r="E61" s="69">
        <f t="shared" si="6"/>
        <v>51068085</v>
      </c>
      <c r="F61" s="69">
        <f t="shared" si="6"/>
        <v>53477825</v>
      </c>
      <c r="G61" s="69">
        <f t="shared" si="6"/>
        <v>51097861</v>
      </c>
      <c r="H61" s="69">
        <f t="shared" si="6"/>
        <v>52160900</v>
      </c>
      <c r="I61" s="69">
        <f t="shared" si="6"/>
        <v>58078918</v>
      </c>
      <c r="J61" s="69">
        <f t="shared" si="6"/>
        <v>69580102</v>
      </c>
      <c r="K61" s="69">
        <f t="shared" si="6"/>
        <v>73620522</v>
      </c>
      <c r="L61" s="69">
        <f t="shared" si="6"/>
        <v>79208571</v>
      </c>
      <c r="M61" s="69">
        <f t="shared" si="6"/>
        <v>83308396</v>
      </c>
      <c r="N61" s="69">
        <f t="shared" si="6"/>
        <v>92751977</v>
      </c>
      <c r="O61" s="69">
        <f t="shared" si="6"/>
        <v>100707936</v>
      </c>
      <c r="P61" s="69">
        <f t="shared" si="6"/>
        <v>110629035</v>
      </c>
      <c r="Q61" s="69">
        <f t="shared" si="6"/>
        <v>103251235</v>
      </c>
      <c r="R61" s="70">
        <f t="shared" si="6"/>
        <v>93572245</v>
      </c>
      <c r="S61" s="67"/>
    </row>
    <row r="62" spans="2:19" s="38" customFormat="1" ht="15.75">
      <c r="B62" s="322"/>
      <c r="C62" s="68" t="s">
        <v>4</v>
      </c>
      <c r="D62" s="69">
        <f t="shared" si="6"/>
        <v>3270</v>
      </c>
      <c r="E62" s="69">
        <f t="shared" si="6"/>
        <v>3715</v>
      </c>
      <c r="F62" s="69">
        <f t="shared" si="6"/>
        <v>3361</v>
      </c>
      <c r="G62" s="69">
        <f t="shared" si="6"/>
        <v>3126</v>
      </c>
      <c r="H62" s="69">
        <f t="shared" si="6"/>
        <v>3190</v>
      </c>
      <c r="I62" s="69">
        <f t="shared" si="6"/>
        <v>3501</v>
      </c>
      <c r="J62" s="69">
        <f t="shared" si="6"/>
        <v>4596</v>
      </c>
      <c r="K62" s="69">
        <f t="shared" si="6"/>
        <v>4097</v>
      </c>
      <c r="L62" s="69">
        <f t="shared" si="6"/>
        <v>4211</v>
      </c>
      <c r="M62" s="69">
        <f t="shared" si="6"/>
        <v>4259</v>
      </c>
      <c r="N62" s="69">
        <f t="shared" si="6"/>
        <v>4670</v>
      </c>
      <c r="O62" s="69">
        <f t="shared" si="6"/>
        <v>5097</v>
      </c>
      <c r="P62" s="69">
        <f t="shared" si="6"/>
        <v>5402</v>
      </c>
      <c r="Q62" s="69">
        <f t="shared" si="6"/>
        <v>4807</v>
      </c>
      <c r="R62" s="70">
        <f t="shared" si="6"/>
        <v>4244</v>
      </c>
      <c r="S62" s="67"/>
    </row>
    <row r="63" spans="2:18" s="1" customFormat="1" ht="15.75">
      <c r="B63" s="88" t="s">
        <v>30</v>
      </c>
      <c r="C63" s="3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</row>
    <row r="64" spans="2:18" s="74" customFormat="1" ht="15.75">
      <c r="B64" s="315" t="s">
        <v>29</v>
      </c>
      <c r="C64" s="7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</row>
    <row r="65" spans="2:19" s="74" customFormat="1" ht="12">
      <c r="B65" s="315"/>
      <c r="C65" s="76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77"/>
    </row>
    <row r="66" spans="2:19" s="74" customFormat="1" ht="12">
      <c r="B66" s="78"/>
      <c r="C66" s="78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2:19" s="74" customFormat="1" ht="12">
      <c r="B67" s="79"/>
      <c r="C67" s="80"/>
      <c r="D67" s="59"/>
      <c r="E67" s="59"/>
      <c r="F67" s="59"/>
      <c r="G67" s="59"/>
      <c r="H67" s="59"/>
      <c r="I67" s="59"/>
      <c r="J67" s="59"/>
      <c r="K67" s="81"/>
      <c r="L67" s="81"/>
      <c r="M67" s="81"/>
      <c r="N67" s="81"/>
      <c r="O67" s="81"/>
      <c r="P67" s="81"/>
      <c r="Q67" s="81"/>
      <c r="R67" s="59"/>
      <c r="S67" s="59"/>
    </row>
    <row r="68" spans="2:19" s="74" customFormat="1" ht="12">
      <c r="B68" s="79"/>
      <c r="C68" s="80"/>
      <c r="D68" s="59"/>
      <c r="E68" s="59"/>
      <c r="F68" s="59"/>
      <c r="G68" s="59"/>
      <c r="H68" s="59"/>
      <c r="I68" s="59"/>
      <c r="J68" s="81"/>
      <c r="K68" s="81"/>
      <c r="L68" s="81"/>
      <c r="M68" s="81"/>
      <c r="N68" s="81"/>
      <c r="O68" s="81"/>
      <c r="P68" s="81"/>
      <c r="Q68" s="81"/>
      <c r="R68" s="59"/>
      <c r="S68" s="59"/>
    </row>
    <row r="69" spans="2:19" s="74" customFormat="1" ht="12">
      <c r="B69" s="79"/>
      <c r="C69" s="80"/>
      <c r="D69" s="59"/>
      <c r="E69" s="59"/>
      <c r="F69" s="59"/>
      <c r="G69" s="81"/>
      <c r="H69" s="81"/>
      <c r="I69" s="81"/>
      <c r="J69" s="59"/>
      <c r="K69" s="59"/>
      <c r="L69" s="59"/>
      <c r="M69" s="59"/>
      <c r="N69" s="59"/>
      <c r="O69" s="59"/>
      <c r="P69" s="59"/>
      <c r="Q69" s="59"/>
      <c r="R69" s="59"/>
      <c r="S69" s="59"/>
    </row>
    <row r="70" spans="2:19" s="74" customFormat="1" ht="12">
      <c r="B70" s="79"/>
      <c r="C70" s="80"/>
      <c r="D70" s="59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59"/>
      <c r="S70" s="59"/>
    </row>
    <row r="71" spans="2:19" s="74" customFormat="1" ht="12">
      <c r="B71" s="79"/>
      <c r="C71" s="80"/>
      <c r="D71" s="59"/>
      <c r="E71" s="59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59"/>
      <c r="S71" s="59"/>
    </row>
    <row r="72" spans="2:19" s="74" customFormat="1" ht="12">
      <c r="B72" s="79"/>
      <c r="C72" s="80"/>
      <c r="D72" s="59"/>
      <c r="E72" s="81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</row>
    <row r="73" spans="2:19" s="74" customFormat="1" ht="12">
      <c r="B73" s="79"/>
      <c r="C73" s="80"/>
      <c r="D73" s="59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59"/>
      <c r="S73" s="59"/>
    </row>
    <row r="74" spans="2:19" s="74" customFormat="1" ht="12">
      <c r="B74" s="79"/>
      <c r="C74" s="80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81"/>
      <c r="Q74" s="81"/>
      <c r="R74" s="59"/>
      <c r="S74" s="59"/>
    </row>
    <row r="75" spans="2:19" s="74" customFormat="1" ht="12">
      <c r="B75" s="79"/>
      <c r="C75" s="80"/>
      <c r="D75" s="59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59"/>
      <c r="S75" s="59"/>
    </row>
    <row r="76" spans="2:19" s="16" customFormat="1" ht="12">
      <c r="B76" s="78"/>
      <c r="C76" s="78"/>
      <c r="D76" s="82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</row>
    <row r="77" spans="2:19" s="16" customFormat="1" ht="12">
      <c r="B77" s="78"/>
      <c r="C77" s="78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</row>
    <row r="78" spans="2:19" s="16" customFormat="1" ht="12">
      <c r="B78" s="78"/>
      <c r="C78" s="78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</row>
    <row r="79" spans="2:19" s="74" customFormat="1" ht="12">
      <c r="B79" s="75"/>
      <c r="C79" s="76"/>
      <c r="D79" s="314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77"/>
    </row>
    <row r="80" spans="2:19" s="74" customFormat="1" ht="12">
      <c r="B80" s="78"/>
      <c r="C80" s="78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2:19" s="74" customFormat="1" ht="12">
      <c r="B81" s="84"/>
      <c r="C81" s="78"/>
      <c r="D81" s="59"/>
      <c r="E81" s="59"/>
      <c r="F81" s="85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 s="74" customFormat="1" ht="12">
      <c r="B82" s="84"/>
      <c r="C82" s="78"/>
      <c r="D82" s="59"/>
      <c r="E82" s="59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 s="74" customFormat="1" ht="12">
      <c r="B83" s="84"/>
      <c r="C83" s="78"/>
      <c r="D83" s="59"/>
      <c r="E83" s="59"/>
      <c r="F83" s="59"/>
      <c r="G83" s="59"/>
      <c r="H83" s="59"/>
      <c r="I83" s="59"/>
      <c r="J83" s="59"/>
      <c r="K83" s="86"/>
      <c r="L83" s="86"/>
      <c r="M83" s="86"/>
      <c r="N83" s="86"/>
      <c r="O83" s="86"/>
      <c r="P83" s="86"/>
      <c r="Q83" s="86"/>
      <c r="R83" s="86"/>
      <c r="S83" s="86"/>
    </row>
    <row r="84" spans="2:19" s="16" customFormat="1" ht="12">
      <c r="B84" s="78"/>
      <c r="C84" s="78"/>
      <c r="D84" s="87"/>
      <c r="E84" s="87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</row>
    <row r="85" spans="2:3" s="74" customFormat="1" ht="12">
      <c r="B85" s="84"/>
      <c r="C85" s="78"/>
    </row>
    <row r="86" spans="2:19" s="16" customFormat="1" ht="12">
      <c r="B86" s="78"/>
      <c r="C86" s="78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</row>
    <row r="87" spans="2:3" s="74" customFormat="1" ht="12">
      <c r="B87" s="84"/>
      <c r="C87" s="78"/>
    </row>
    <row r="88" spans="2:3" s="74" customFormat="1" ht="12">
      <c r="B88" s="84"/>
      <c r="C88" s="78"/>
    </row>
    <row r="89" spans="2:3" s="74" customFormat="1" ht="12">
      <c r="B89" s="84"/>
      <c r="C89" s="78"/>
    </row>
    <row r="90" spans="2:3" s="74" customFormat="1" ht="12">
      <c r="B90" s="84"/>
      <c r="C90" s="78"/>
    </row>
    <row r="91" spans="2:3" s="74" customFormat="1" ht="12">
      <c r="B91" s="84"/>
      <c r="C91" s="78"/>
    </row>
    <row r="92" spans="2:3" s="74" customFormat="1" ht="12">
      <c r="B92" s="84"/>
      <c r="C92" s="78"/>
    </row>
    <row r="93" spans="2:3" s="74" customFormat="1" ht="12">
      <c r="B93" s="84"/>
      <c r="C93" s="78"/>
    </row>
    <row r="94" spans="2:3" s="74" customFormat="1" ht="12">
      <c r="B94" s="84"/>
      <c r="C94" s="78"/>
    </row>
  </sheetData>
  <sheetProtection password="E32A" sheet="1" objects="1" scenarios="1" insertColumns="0" insertRows="0" deleteColumns="0" deleteRows="0"/>
  <mergeCells count="31">
    <mergeCell ref="B1:D1"/>
    <mergeCell ref="B55:B56"/>
    <mergeCell ref="B57:B58"/>
    <mergeCell ref="B59:B60"/>
    <mergeCell ref="B61:B62"/>
    <mergeCell ref="B40:B41"/>
    <mergeCell ref="B16:B17"/>
    <mergeCell ref="B18:B19"/>
    <mergeCell ref="B20:B21"/>
    <mergeCell ref="B24:B25"/>
    <mergeCell ref="B26:B27"/>
    <mergeCell ref="B28:B29"/>
    <mergeCell ref="B30:B31"/>
    <mergeCell ref="B32:B33"/>
    <mergeCell ref="B34:B35"/>
    <mergeCell ref="B36:B37"/>
    <mergeCell ref="D79:R79"/>
    <mergeCell ref="D65:R65"/>
    <mergeCell ref="B64:B65"/>
    <mergeCell ref="B42:B43"/>
    <mergeCell ref="B44:B45"/>
    <mergeCell ref="B49:B50"/>
    <mergeCell ref="B51:B52"/>
    <mergeCell ref="B53:B54"/>
    <mergeCell ref="B38:B39"/>
    <mergeCell ref="B14:B15"/>
    <mergeCell ref="D3:R3"/>
    <mergeCell ref="B6:B7"/>
    <mergeCell ref="B8:B9"/>
    <mergeCell ref="B10:B11"/>
    <mergeCell ref="B12:B1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79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3.140625" style="1" customWidth="1"/>
    <col min="2" max="2" width="71.8515625" style="88" bestFit="1" customWidth="1"/>
    <col min="3" max="3" width="2.140625" style="78" bestFit="1" customWidth="1"/>
    <col min="4" max="4" width="11.7109375" style="94" customWidth="1"/>
    <col min="5" max="18" width="11.7109375" style="5" customWidth="1"/>
    <col min="19" max="19" width="11.28125" style="1" customWidth="1"/>
    <col min="20" max="66" width="9.140625" style="1" customWidth="1"/>
    <col min="67" max="16384" width="9.140625" style="5" customWidth="1"/>
  </cols>
  <sheetData>
    <row r="1" spans="2:5" ht="18.75">
      <c r="B1" s="327" t="s">
        <v>31</v>
      </c>
      <c r="C1" s="327"/>
      <c r="D1" s="327"/>
      <c r="E1" s="327"/>
    </row>
    <row r="2" ht="12.75" thickBot="1"/>
    <row r="3" spans="2:34" ht="15.75">
      <c r="B3" s="84"/>
      <c r="D3" s="311" t="s">
        <v>32</v>
      </c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3"/>
      <c r="S3" s="8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66" s="17" customFormat="1" ht="16.5" thickBot="1">
      <c r="A4" s="10"/>
      <c r="B4" s="95"/>
      <c r="C4" s="95" t="s">
        <v>33</v>
      </c>
      <c r="D4" s="13">
        <v>1997</v>
      </c>
      <c r="E4" s="14">
        <v>1998</v>
      </c>
      <c r="F4" s="14">
        <v>1999</v>
      </c>
      <c r="G4" s="14">
        <v>2000</v>
      </c>
      <c r="H4" s="14">
        <v>2001</v>
      </c>
      <c r="I4" s="14">
        <v>2002</v>
      </c>
      <c r="J4" s="14">
        <v>2003</v>
      </c>
      <c r="K4" s="14">
        <v>2004</v>
      </c>
      <c r="L4" s="14">
        <v>2005</v>
      </c>
      <c r="M4" s="14">
        <v>2006</v>
      </c>
      <c r="N4" s="14">
        <v>2007</v>
      </c>
      <c r="O4" s="14">
        <v>2008</v>
      </c>
      <c r="P4" s="14">
        <v>2009</v>
      </c>
      <c r="Q4" s="14">
        <v>2010</v>
      </c>
      <c r="R4" s="15">
        <v>2011</v>
      </c>
      <c r="S4" s="16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2:19" s="10" customFormat="1" ht="15">
      <c r="B5" s="96" t="s">
        <v>1</v>
      </c>
      <c r="C5" s="97"/>
      <c r="D5" s="9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  <c r="S5" s="16"/>
    </row>
    <row r="6" spans="2:19" s="1" customFormat="1" ht="12">
      <c r="B6" s="323" t="s">
        <v>34</v>
      </c>
      <c r="C6" s="101" t="s">
        <v>3</v>
      </c>
      <c r="D6" s="102"/>
      <c r="E6" s="103"/>
      <c r="F6" s="103"/>
      <c r="G6" s="103"/>
      <c r="H6" s="103"/>
      <c r="I6" s="103"/>
      <c r="J6" s="104">
        <v>14210499.66</v>
      </c>
      <c r="K6" s="104">
        <v>16977187.83</v>
      </c>
      <c r="L6" s="104">
        <v>21843796.39</v>
      </c>
      <c r="M6" s="105">
        <v>20670976.85</v>
      </c>
      <c r="N6" s="104">
        <v>22405872.4</v>
      </c>
      <c r="O6" s="104">
        <v>23347931.11</v>
      </c>
      <c r="P6" s="104">
        <v>25694036.33</v>
      </c>
      <c r="Q6" s="104">
        <v>28208389.69</v>
      </c>
      <c r="R6" s="106"/>
      <c r="S6" s="26"/>
    </row>
    <row r="7" spans="2:19" s="1" customFormat="1" ht="12">
      <c r="B7" s="324"/>
      <c r="C7" s="101" t="s">
        <v>4</v>
      </c>
      <c r="D7" s="102"/>
      <c r="E7" s="103"/>
      <c r="F7" s="103"/>
      <c r="G7" s="103"/>
      <c r="H7" s="103"/>
      <c r="I7" s="103"/>
      <c r="J7" s="107">
        <v>811</v>
      </c>
      <c r="K7" s="107">
        <v>974</v>
      </c>
      <c r="L7" s="107">
        <v>1254</v>
      </c>
      <c r="M7" s="107">
        <v>1187</v>
      </c>
      <c r="N7" s="107">
        <v>1290</v>
      </c>
      <c r="O7" s="107">
        <v>1343</v>
      </c>
      <c r="P7" s="107">
        <v>1475</v>
      </c>
      <c r="Q7" s="107">
        <v>1621</v>
      </c>
      <c r="R7" s="108"/>
      <c r="S7" s="26"/>
    </row>
    <row r="8" spans="2:19" s="1" customFormat="1" ht="12">
      <c r="B8" s="325" t="s">
        <v>35</v>
      </c>
      <c r="C8" s="109" t="s">
        <v>3</v>
      </c>
      <c r="D8" s="110"/>
      <c r="E8" s="111"/>
      <c r="F8" s="112">
        <v>20000</v>
      </c>
      <c r="G8" s="112">
        <v>20000</v>
      </c>
      <c r="H8" s="112">
        <v>20000</v>
      </c>
      <c r="I8" s="112">
        <v>20000</v>
      </c>
      <c r="J8" s="112">
        <v>20000</v>
      </c>
      <c r="K8" s="112">
        <v>20000</v>
      </c>
      <c r="L8" s="112">
        <v>20000</v>
      </c>
      <c r="M8" s="112">
        <v>20000</v>
      </c>
      <c r="N8" s="112">
        <v>20000</v>
      </c>
      <c r="O8" s="112">
        <v>20000</v>
      </c>
      <c r="P8" s="112">
        <v>20000</v>
      </c>
      <c r="Q8" s="112">
        <v>20000</v>
      </c>
      <c r="R8" s="113"/>
      <c r="S8" s="26"/>
    </row>
    <row r="9" spans="2:19" s="1" customFormat="1" ht="12">
      <c r="B9" s="326"/>
      <c r="C9" s="109" t="s">
        <v>4</v>
      </c>
      <c r="D9" s="110"/>
      <c r="E9" s="111"/>
      <c r="F9" s="111">
        <v>1</v>
      </c>
      <c r="G9" s="111">
        <v>1</v>
      </c>
      <c r="H9" s="111">
        <v>1</v>
      </c>
      <c r="I9" s="111">
        <v>1</v>
      </c>
      <c r="J9" s="112">
        <v>1</v>
      </c>
      <c r="K9" s="111">
        <v>1</v>
      </c>
      <c r="L9" s="111">
        <v>1</v>
      </c>
      <c r="M9" s="111">
        <v>1</v>
      </c>
      <c r="N9" s="114">
        <v>1</v>
      </c>
      <c r="O9" s="114">
        <v>1</v>
      </c>
      <c r="P9" s="114">
        <v>1</v>
      </c>
      <c r="Q9" s="114">
        <v>1</v>
      </c>
      <c r="R9" s="115"/>
      <c r="S9" s="26"/>
    </row>
    <row r="10" spans="2:19" s="1" customFormat="1" ht="12">
      <c r="B10" s="325" t="s">
        <v>36</v>
      </c>
      <c r="C10" s="109" t="s">
        <v>3</v>
      </c>
      <c r="D10" s="110"/>
      <c r="E10" s="111"/>
      <c r="F10" s="111"/>
      <c r="G10" s="111"/>
      <c r="H10" s="111"/>
      <c r="I10" s="111"/>
      <c r="J10" s="111"/>
      <c r="K10" s="111"/>
      <c r="L10" s="116"/>
      <c r="M10" s="111"/>
      <c r="N10" s="111"/>
      <c r="O10" s="112"/>
      <c r="P10" s="112"/>
      <c r="Q10" s="116">
        <v>3525</v>
      </c>
      <c r="R10" s="113"/>
      <c r="S10" s="26"/>
    </row>
    <row r="11" spans="2:19" s="1" customFormat="1" ht="12">
      <c r="B11" s="326"/>
      <c r="C11" s="109" t="s">
        <v>4</v>
      </c>
      <c r="D11" s="110"/>
      <c r="E11" s="111"/>
      <c r="F11" s="111"/>
      <c r="G11" s="111"/>
      <c r="H11" s="111"/>
      <c r="I11" s="111"/>
      <c r="J11" s="111"/>
      <c r="K11" s="111"/>
      <c r="L11" s="114"/>
      <c r="M11" s="111"/>
      <c r="N11" s="111"/>
      <c r="O11" s="114"/>
      <c r="P11" s="114"/>
      <c r="Q11" s="114">
        <v>1</v>
      </c>
      <c r="R11" s="115"/>
      <c r="S11" s="26"/>
    </row>
    <row r="12" spans="2:19" s="1" customFormat="1" ht="12">
      <c r="B12" s="323" t="s">
        <v>37</v>
      </c>
      <c r="C12" s="109" t="s">
        <v>3</v>
      </c>
      <c r="D12" s="110"/>
      <c r="E12" s="111"/>
      <c r="F12" s="111"/>
      <c r="G12" s="111"/>
      <c r="H12" s="111"/>
      <c r="I12" s="111"/>
      <c r="J12" s="112"/>
      <c r="K12" s="111"/>
      <c r="L12" s="111"/>
      <c r="M12" s="111"/>
      <c r="N12" s="114"/>
      <c r="O12" s="117">
        <f>O13*5900</f>
        <v>118000</v>
      </c>
      <c r="P12" s="117">
        <f>P13*5900</f>
        <v>312700</v>
      </c>
      <c r="Q12" s="117">
        <f>Q13*5900</f>
        <v>236000</v>
      </c>
      <c r="R12" s="118">
        <f>R13*5900</f>
        <v>218300</v>
      </c>
      <c r="S12" s="26"/>
    </row>
    <row r="13" spans="2:19" s="1" customFormat="1" ht="12">
      <c r="B13" s="324"/>
      <c r="C13" s="109" t="s">
        <v>4</v>
      </c>
      <c r="D13" s="110"/>
      <c r="E13" s="111"/>
      <c r="F13" s="111"/>
      <c r="G13" s="111"/>
      <c r="H13" s="111"/>
      <c r="I13" s="111"/>
      <c r="J13" s="112"/>
      <c r="K13" s="111"/>
      <c r="L13" s="111"/>
      <c r="M13" s="111"/>
      <c r="N13" s="114"/>
      <c r="O13" s="117">
        <v>20</v>
      </c>
      <c r="P13" s="117">
        <v>53</v>
      </c>
      <c r="Q13" s="117">
        <v>40</v>
      </c>
      <c r="R13" s="118">
        <v>37</v>
      </c>
      <c r="S13" s="26"/>
    </row>
    <row r="14" spans="2:19" s="1" customFormat="1" ht="12">
      <c r="B14" s="323" t="s">
        <v>38</v>
      </c>
      <c r="C14" s="101" t="s">
        <v>3</v>
      </c>
      <c r="D14" s="102"/>
      <c r="E14" s="104">
        <v>60398</v>
      </c>
      <c r="F14" s="103"/>
      <c r="G14" s="103"/>
      <c r="H14" s="103"/>
      <c r="I14" s="103"/>
      <c r="J14" s="103"/>
      <c r="K14" s="104"/>
      <c r="L14" s="104"/>
      <c r="M14" s="104"/>
      <c r="N14" s="104"/>
      <c r="O14" s="104"/>
      <c r="P14" s="104"/>
      <c r="Q14" s="104"/>
      <c r="R14" s="106"/>
      <c r="S14" s="26"/>
    </row>
    <row r="15" spans="2:19" s="1" customFormat="1" ht="12">
      <c r="B15" s="324"/>
      <c r="C15" s="101" t="s">
        <v>4</v>
      </c>
      <c r="D15" s="102"/>
      <c r="E15" s="107">
        <v>5</v>
      </c>
      <c r="F15" s="103"/>
      <c r="G15" s="103"/>
      <c r="H15" s="103"/>
      <c r="I15" s="103"/>
      <c r="J15" s="103"/>
      <c r="K15" s="107"/>
      <c r="L15" s="107"/>
      <c r="M15" s="107"/>
      <c r="N15" s="107"/>
      <c r="O15" s="107"/>
      <c r="P15" s="107"/>
      <c r="Q15" s="107"/>
      <c r="R15" s="108"/>
      <c r="S15" s="26"/>
    </row>
    <row r="16" spans="2:19" s="38" customFormat="1" ht="12.75">
      <c r="B16" s="316" t="s">
        <v>11</v>
      </c>
      <c r="C16" s="119" t="s">
        <v>3</v>
      </c>
      <c r="D16" s="120">
        <f>D6+D8+D10+D12+D14</f>
        <v>0</v>
      </c>
      <c r="E16" s="120">
        <f aca="true" t="shared" si="0" ref="E16:R17">E6+E8+E10+E12+E14</f>
        <v>60398</v>
      </c>
      <c r="F16" s="120">
        <f t="shared" si="0"/>
        <v>20000</v>
      </c>
      <c r="G16" s="120">
        <f t="shared" si="0"/>
        <v>20000</v>
      </c>
      <c r="H16" s="120">
        <f t="shared" si="0"/>
        <v>20000</v>
      </c>
      <c r="I16" s="120">
        <f t="shared" si="0"/>
        <v>20000</v>
      </c>
      <c r="J16" s="120">
        <f t="shared" si="0"/>
        <v>14230499.66</v>
      </c>
      <c r="K16" s="120">
        <f t="shared" si="0"/>
        <v>16997187.83</v>
      </c>
      <c r="L16" s="120">
        <f t="shared" si="0"/>
        <v>21863796.39</v>
      </c>
      <c r="M16" s="120">
        <f t="shared" si="0"/>
        <v>20690976.85</v>
      </c>
      <c r="N16" s="120">
        <f t="shared" si="0"/>
        <v>22425872.4</v>
      </c>
      <c r="O16" s="120">
        <f t="shared" si="0"/>
        <v>23485931.11</v>
      </c>
      <c r="P16" s="120">
        <f t="shared" si="0"/>
        <v>26026736.33</v>
      </c>
      <c r="Q16" s="120">
        <f t="shared" si="0"/>
        <v>28467914.69</v>
      </c>
      <c r="R16" s="121">
        <f t="shared" si="0"/>
        <v>218300</v>
      </c>
      <c r="S16" s="37"/>
    </row>
    <row r="17" spans="2:19" s="10" customFormat="1" ht="12">
      <c r="B17" s="317"/>
      <c r="C17" s="119" t="s">
        <v>4</v>
      </c>
      <c r="D17" s="120">
        <f>D7+D9+D11+D13+D15</f>
        <v>0</v>
      </c>
      <c r="E17" s="120">
        <f t="shared" si="0"/>
        <v>5</v>
      </c>
      <c r="F17" s="120">
        <f t="shared" si="0"/>
        <v>1</v>
      </c>
      <c r="G17" s="120">
        <f t="shared" si="0"/>
        <v>1</v>
      </c>
      <c r="H17" s="120">
        <f t="shared" si="0"/>
        <v>1</v>
      </c>
      <c r="I17" s="120">
        <f t="shared" si="0"/>
        <v>1</v>
      </c>
      <c r="J17" s="120">
        <f t="shared" si="0"/>
        <v>812</v>
      </c>
      <c r="K17" s="120">
        <f t="shared" si="0"/>
        <v>975</v>
      </c>
      <c r="L17" s="120">
        <f t="shared" si="0"/>
        <v>1255</v>
      </c>
      <c r="M17" s="120">
        <f t="shared" si="0"/>
        <v>1188</v>
      </c>
      <c r="N17" s="120">
        <f t="shared" si="0"/>
        <v>1291</v>
      </c>
      <c r="O17" s="120">
        <f t="shared" si="0"/>
        <v>1364</v>
      </c>
      <c r="P17" s="120">
        <f t="shared" si="0"/>
        <v>1529</v>
      </c>
      <c r="Q17" s="120">
        <f t="shared" si="0"/>
        <v>1663</v>
      </c>
      <c r="R17" s="121">
        <f t="shared" si="0"/>
        <v>37</v>
      </c>
      <c r="S17" s="39"/>
    </row>
    <row r="18" spans="2:19" s="10" customFormat="1" ht="12.75">
      <c r="B18" s="122"/>
      <c r="C18" s="109"/>
      <c r="D18" s="123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39"/>
    </row>
    <row r="19" spans="2:19" s="10" customFormat="1" ht="15">
      <c r="B19" s="126" t="s">
        <v>12</v>
      </c>
      <c r="C19" s="127"/>
      <c r="D19" s="128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30"/>
      <c r="S19" s="16"/>
    </row>
    <row r="20" spans="2:19" s="1" customFormat="1" ht="12">
      <c r="B20" s="323" t="s">
        <v>39</v>
      </c>
      <c r="C20" s="101" t="s">
        <v>3</v>
      </c>
      <c r="D20" s="102"/>
      <c r="E20" s="103"/>
      <c r="F20" s="103"/>
      <c r="G20" s="103"/>
      <c r="H20" s="103"/>
      <c r="I20" s="103"/>
      <c r="J20" s="107"/>
      <c r="K20" s="104">
        <v>14297500</v>
      </c>
      <c r="L20" s="104">
        <v>28086248.01</v>
      </c>
      <c r="M20" s="105">
        <v>41053465.17</v>
      </c>
      <c r="N20" s="104">
        <v>42209296.66</v>
      </c>
      <c r="O20" s="104">
        <v>43591770.25</v>
      </c>
      <c r="P20" s="104">
        <v>49266258.66</v>
      </c>
      <c r="Q20" s="104">
        <v>46001192.47</v>
      </c>
      <c r="R20" s="106"/>
      <c r="S20" s="26"/>
    </row>
    <row r="21" spans="2:19" s="1" customFormat="1" ht="12">
      <c r="B21" s="324"/>
      <c r="C21" s="101" t="s">
        <v>4</v>
      </c>
      <c r="D21" s="102"/>
      <c r="E21" s="103"/>
      <c r="F21" s="103"/>
      <c r="G21" s="103"/>
      <c r="H21" s="103"/>
      <c r="I21" s="103"/>
      <c r="J21" s="107"/>
      <c r="K21" s="107">
        <v>412</v>
      </c>
      <c r="L21" s="107">
        <v>802</v>
      </c>
      <c r="M21" s="107">
        <v>1181</v>
      </c>
      <c r="N21" s="107">
        <v>1214</v>
      </c>
      <c r="O21" s="107">
        <v>1249</v>
      </c>
      <c r="P21" s="107">
        <v>1362</v>
      </c>
      <c r="Q21" s="107">
        <v>1376</v>
      </c>
      <c r="R21" s="108"/>
      <c r="S21" s="26"/>
    </row>
    <row r="22" spans="2:19" s="1" customFormat="1" ht="12">
      <c r="B22" s="325" t="s">
        <v>40</v>
      </c>
      <c r="C22" s="109" t="s">
        <v>3</v>
      </c>
      <c r="D22" s="131"/>
      <c r="E22" s="112"/>
      <c r="F22" s="112"/>
      <c r="G22" s="112">
        <v>256726</v>
      </c>
      <c r="H22" s="112">
        <v>198350</v>
      </c>
      <c r="I22" s="112">
        <v>22700</v>
      </c>
      <c r="J22" s="112"/>
      <c r="K22" s="112"/>
      <c r="L22" s="112"/>
      <c r="M22" s="112"/>
      <c r="N22" s="111"/>
      <c r="O22" s="112"/>
      <c r="P22" s="112"/>
      <c r="Q22" s="112"/>
      <c r="R22" s="113"/>
      <c r="S22" s="26"/>
    </row>
    <row r="23" spans="2:19" s="1" customFormat="1" ht="12">
      <c r="B23" s="326"/>
      <c r="C23" s="109" t="s">
        <v>4</v>
      </c>
      <c r="D23" s="132"/>
      <c r="E23" s="114"/>
      <c r="F23" s="114"/>
      <c r="G23" s="133">
        <v>16</v>
      </c>
      <c r="H23" s="133">
        <v>13</v>
      </c>
      <c r="I23" s="134">
        <v>1</v>
      </c>
      <c r="J23" s="114"/>
      <c r="K23" s="114"/>
      <c r="L23" s="114"/>
      <c r="M23" s="114"/>
      <c r="N23" s="111"/>
      <c r="O23" s="114"/>
      <c r="P23" s="114"/>
      <c r="Q23" s="114"/>
      <c r="R23" s="115"/>
      <c r="S23" s="26"/>
    </row>
    <row r="24" spans="2:19" s="1" customFormat="1" ht="12">
      <c r="B24" s="323" t="s">
        <v>41</v>
      </c>
      <c r="C24" s="101" t="s">
        <v>3</v>
      </c>
      <c r="D24" s="102"/>
      <c r="E24" s="104">
        <v>24320790</v>
      </c>
      <c r="F24" s="104">
        <v>22985919</v>
      </c>
      <c r="G24" s="104">
        <v>26211961.6</v>
      </c>
      <c r="H24" s="104">
        <v>22234588</v>
      </c>
      <c r="I24" s="104">
        <v>24738092</v>
      </c>
      <c r="J24" s="104">
        <v>26395466.35</v>
      </c>
      <c r="K24" s="104">
        <v>26892348.97</v>
      </c>
      <c r="L24" s="104">
        <v>26550132.85</v>
      </c>
      <c r="M24" s="104">
        <v>24409105</v>
      </c>
      <c r="N24" s="104">
        <v>24867819.57</v>
      </c>
      <c r="O24" s="104">
        <v>27748762.95</v>
      </c>
      <c r="P24" s="104">
        <v>26967055.12</v>
      </c>
      <c r="Q24" s="104">
        <v>26095005.29</v>
      </c>
      <c r="R24" s="106"/>
      <c r="S24" s="26"/>
    </row>
    <row r="25" spans="2:19" s="1" customFormat="1" ht="12">
      <c r="B25" s="324"/>
      <c r="C25" s="101" t="s">
        <v>4</v>
      </c>
      <c r="D25" s="102"/>
      <c r="E25" s="103">
        <v>1376</v>
      </c>
      <c r="F25" s="107">
        <v>1361</v>
      </c>
      <c r="G25" s="107">
        <v>1646</v>
      </c>
      <c r="H25" s="107">
        <v>1314</v>
      </c>
      <c r="I25" s="103">
        <v>1460</v>
      </c>
      <c r="J25" s="107">
        <v>1451</v>
      </c>
      <c r="K25" s="107">
        <v>1412</v>
      </c>
      <c r="L25" s="107">
        <v>1387</v>
      </c>
      <c r="M25" s="107">
        <v>1302</v>
      </c>
      <c r="N25" s="107">
        <v>1312</v>
      </c>
      <c r="O25" s="107">
        <v>1458</v>
      </c>
      <c r="P25" s="107">
        <v>1405</v>
      </c>
      <c r="Q25" s="107">
        <v>1373</v>
      </c>
      <c r="R25" s="108"/>
      <c r="S25" s="26"/>
    </row>
    <row r="26" spans="2:19" s="1" customFormat="1" ht="12">
      <c r="B26" s="325" t="s">
        <v>42</v>
      </c>
      <c r="C26" s="109" t="s">
        <v>3</v>
      </c>
      <c r="D26" s="110"/>
      <c r="E26" s="112">
        <v>19592</v>
      </c>
      <c r="F26" s="112">
        <v>23524.39</v>
      </c>
      <c r="G26" s="112">
        <v>22001</v>
      </c>
      <c r="H26" s="112">
        <v>23548</v>
      </c>
      <c r="I26" s="112">
        <v>24112.68</v>
      </c>
      <c r="J26" s="112">
        <v>19236.84</v>
      </c>
      <c r="K26" s="112">
        <v>4861.88</v>
      </c>
      <c r="L26" s="112">
        <v>2404.38</v>
      </c>
      <c r="M26" s="112">
        <v>8517.51</v>
      </c>
      <c r="N26" s="112">
        <v>9598.39</v>
      </c>
      <c r="O26" s="112">
        <v>2152.08</v>
      </c>
      <c r="P26" s="112">
        <v>3615.28</v>
      </c>
      <c r="Q26" s="112">
        <v>7968.36</v>
      </c>
      <c r="R26" s="113"/>
      <c r="S26" s="26"/>
    </row>
    <row r="27" spans="2:19" s="1" customFormat="1" ht="12">
      <c r="B27" s="326"/>
      <c r="C27" s="109" t="s">
        <v>4</v>
      </c>
      <c r="D27" s="110"/>
      <c r="E27" s="114">
        <v>1</v>
      </c>
      <c r="F27" s="114">
        <v>3</v>
      </c>
      <c r="G27" s="114">
        <v>4</v>
      </c>
      <c r="H27" s="114">
        <v>3</v>
      </c>
      <c r="I27" s="111">
        <v>2</v>
      </c>
      <c r="J27" s="114">
        <v>2</v>
      </c>
      <c r="K27" s="114">
        <v>1</v>
      </c>
      <c r="L27" s="114">
        <v>1</v>
      </c>
      <c r="M27" s="114">
        <v>2</v>
      </c>
      <c r="N27" s="114">
        <v>2</v>
      </c>
      <c r="O27" s="114">
        <v>1</v>
      </c>
      <c r="P27" s="114">
        <v>1</v>
      </c>
      <c r="Q27" s="114">
        <v>1</v>
      </c>
      <c r="R27" s="115"/>
      <c r="S27" s="26"/>
    </row>
    <row r="28" spans="2:19" s="1" customFormat="1" ht="12">
      <c r="B28" s="323" t="s">
        <v>43</v>
      </c>
      <c r="C28" s="101" t="s">
        <v>3</v>
      </c>
      <c r="D28" s="102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4">
        <v>2600000</v>
      </c>
      <c r="Q28" s="104">
        <v>5541667.35</v>
      </c>
      <c r="R28" s="106"/>
      <c r="S28" s="26"/>
    </row>
    <row r="29" spans="2:19" s="1" customFormat="1" ht="12">
      <c r="B29" s="324"/>
      <c r="C29" s="101" t="s">
        <v>4</v>
      </c>
      <c r="D29" s="102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7">
        <v>52</v>
      </c>
      <c r="Q29" s="107">
        <v>110</v>
      </c>
      <c r="R29" s="108"/>
      <c r="S29" s="26"/>
    </row>
    <row r="30" spans="2:19" s="1" customFormat="1" ht="12">
      <c r="B30" s="325" t="s">
        <v>36</v>
      </c>
      <c r="C30" s="109" t="s">
        <v>3</v>
      </c>
      <c r="D30" s="110"/>
      <c r="E30" s="111"/>
      <c r="F30" s="111"/>
      <c r="G30" s="111"/>
      <c r="H30" s="111"/>
      <c r="I30" s="111"/>
      <c r="J30" s="111"/>
      <c r="K30" s="111"/>
      <c r="L30" s="116">
        <v>3000</v>
      </c>
      <c r="M30" s="111"/>
      <c r="N30" s="111"/>
      <c r="O30" s="112"/>
      <c r="P30" s="112"/>
      <c r="Q30" s="116">
        <v>3525</v>
      </c>
      <c r="R30" s="113"/>
      <c r="S30" s="26"/>
    </row>
    <row r="31" spans="2:19" s="1" customFormat="1" ht="12">
      <c r="B31" s="326"/>
      <c r="C31" s="109" t="s">
        <v>4</v>
      </c>
      <c r="D31" s="110"/>
      <c r="E31" s="111"/>
      <c r="F31" s="111"/>
      <c r="G31" s="111"/>
      <c r="H31" s="111"/>
      <c r="I31" s="111"/>
      <c r="J31" s="111"/>
      <c r="K31" s="111"/>
      <c r="L31" s="114">
        <v>1</v>
      </c>
      <c r="M31" s="111"/>
      <c r="N31" s="111"/>
      <c r="O31" s="114"/>
      <c r="P31" s="114"/>
      <c r="Q31" s="114">
        <v>1</v>
      </c>
      <c r="R31" s="115"/>
      <c r="S31" s="26"/>
    </row>
    <row r="32" spans="2:19" s="1" customFormat="1" ht="12">
      <c r="B32" s="323" t="s">
        <v>37</v>
      </c>
      <c r="C32" s="101"/>
      <c r="D32" s="102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17">
        <f>O33*5900</f>
        <v>277300</v>
      </c>
      <c r="P32" s="117">
        <f>P33*5900</f>
        <v>442500</v>
      </c>
      <c r="Q32" s="117">
        <f>Q33*5900</f>
        <v>489700</v>
      </c>
      <c r="R32" s="118">
        <f>R33*5900</f>
        <v>336300</v>
      </c>
      <c r="S32" s="26"/>
    </row>
    <row r="33" spans="2:19" s="1" customFormat="1" ht="12">
      <c r="B33" s="324"/>
      <c r="C33" s="101"/>
      <c r="D33" s="102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>
        <v>47</v>
      </c>
      <c r="P33" s="103">
        <v>75</v>
      </c>
      <c r="Q33" s="103">
        <v>83</v>
      </c>
      <c r="R33" s="135">
        <v>57</v>
      </c>
      <c r="S33" s="26"/>
    </row>
    <row r="34" spans="2:19" s="1" customFormat="1" ht="12">
      <c r="B34" s="325" t="s">
        <v>44</v>
      </c>
      <c r="C34" s="109"/>
      <c r="D34" s="110"/>
      <c r="E34" s="112">
        <v>54754</v>
      </c>
      <c r="F34" s="112">
        <v>54412.73</v>
      </c>
      <c r="G34" s="112">
        <v>26063</v>
      </c>
      <c r="H34" s="112">
        <v>50600.1</v>
      </c>
      <c r="I34" s="112">
        <v>101862.53</v>
      </c>
      <c r="J34" s="112">
        <v>82279.72</v>
      </c>
      <c r="K34" s="112">
        <v>93562.21</v>
      </c>
      <c r="L34" s="112">
        <v>16459.45</v>
      </c>
      <c r="M34" s="112">
        <v>20546.8</v>
      </c>
      <c r="N34" s="112">
        <v>21105.11</v>
      </c>
      <c r="O34" s="112">
        <v>21587.27</v>
      </c>
      <c r="P34" s="112">
        <v>20937.4</v>
      </c>
      <c r="Q34" s="112">
        <v>15476.15</v>
      </c>
      <c r="R34" s="115"/>
      <c r="S34" s="26"/>
    </row>
    <row r="35" spans="2:19" s="1" customFormat="1" ht="12">
      <c r="B35" s="326"/>
      <c r="C35" s="109"/>
      <c r="D35" s="110"/>
      <c r="E35" s="133">
        <v>2</v>
      </c>
      <c r="F35" s="133">
        <v>4</v>
      </c>
      <c r="G35" s="133">
        <v>4</v>
      </c>
      <c r="H35" s="133">
        <v>3</v>
      </c>
      <c r="I35" s="134">
        <v>4</v>
      </c>
      <c r="J35" s="133">
        <v>4</v>
      </c>
      <c r="K35" s="133">
        <v>6</v>
      </c>
      <c r="L35" s="133">
        <v>2</v>
      </c>
      <c r="M35" s="133">
        <v>2</v>
      </c>
      <c r="N35" s="133">
        <v>3</v>
      </c>
      <c r="O35" s="133">
        <v>2</v>
      </c>
      <c r="P35" s="133">
        <v>3</v>
      </c>
      <c r="Q35" s="133">
        <v>3</v>
      </c>
      <c r="R35" s="115"/>
      <c r="S35" s="26"/>
    </row>
    <row r="36" spans="2:19" s="38" customFormat="1" ht="12.75">
      <c r="B36" s="316" t="s">
        <v>18</v>
      </c>
      <c r="C36" s="119" t="s">
        <v>3</v>
      </c>
      <c r="D36" s="120">
        <f>D20+D22+D24+D26+D28+D30+D32+D34</f>
        <v>0</v>
      </c>
      <c r="E36" s="120">
        <f aca="true" t="shared" si="1" ref="E36:R37">E20+E22+E24+E26+E28+E30+E32+E34</f>
        <v>24395136</v>
      </c>
      <c r="F36" s="120">
        <f t="shared" si="1"/>
        <v>23063856.12</v>
      </c>
      <c r="G36" s="120">
        <f t="shared" si="1"/>
        <v>26516751.6</v>
      </c>
      <c r="H36" s="120">
        <f t="shared" si="1"/>
        <v>22507086.1</v>
      </c>
      <c r="I36" s="120">
        <f t="shared" si="1"/>
        <v>24886767.21</v>
      </c>
      <c r="J36" s="120">
        <f t="shared" si="1"/>
        <v>26496982.91</v>
      </c>
      <c r="K36" s="120">
        <f t="shared" si="1"/>
        <v>41288273.06</v>
      </c>
      <c r="L36" s="120">
        <f t="shared" si="1"/>
        <v>54658244.690000005</v>
      </c>
      <c r="M36" s="120">
        <f t="shared" si="1"/>
        <v>65491634.48</v>
      </c>
      <c r="N36" s="120">
        <f t="shared" si="1"/>
        <v>67107819.73</v>
      </c>
      <c r="O36" s="120">
        <f t="shared" si="1"/>
        <v>71641572.55</v>
      </c>
      <c r="P36" s="120">
        <f t="shared" si="1"/>
        <v>79300366.46000001</v>
      </c>
      <c r="Q36" s="120">
        <f t="shared" si="1"/>
        <v>78154534.61999999</v>
      </c>
      <c r="R36" s="121">
        <f t="shared" si="1"/>
        <v>336300</v>
      </c>
      <c r="S36" s="37"/>
    </row>
    <row r="37" spans="2:19" s="38" customFormat="1" ht="12.75">
      <c r="B37" s="317"/>
      <c r="C37" s="119" t="s">
        <v>4</v>
      </c>
      <c r="D37" s="120">
        <f>D21+D23+D25+D27+D29+D31+D33+D35</f>
        <v>0</v>
      </c>
      <c r="E37" s="120">
        <f t="shared" si="1"/>
        <v>1379</v>
      </c>
      <c r="F37" s="120">
        <f t="shared" si="1"/>
        <v>1368</v>
      </c>
      <c r="G37" s="120">
        <f t="shared" si="1"/>
        <v>1670</v>
      </c>
      <c r="H37" s="120">
        <f t="shared" si="1"/>
        <v>1333</v>
      </c>
      <c r="I37" s="120">
        <f t="shared" si="1"/>
        <v>1467</v>
      </c>
      <c r="J37" s="120">
        <f t="shared" si="1"/>
        <v>1457</v>
      </c>
      <c r="K37" s="120">
        <f t="shared" si="1"/>
        <v>1831</v>
      </c>
      <c r="L37" s="120">
        <f t="shared" si="1"/>
        <v>2193</v>
      </c>
      <c r="M37" s="120">
        <f t="shared" si="1"/>
        <v>2487</v>
      </c>
      <c r="N37" s="120">
        <f t="shared" si="1"/>
        <v>2531</v>
      </c>
      <c r="O37" s="120">
        <f t="shared" si="1"/>
        <v>2757</v>
      </c>
      <c r="P37" s="120">
        <f t="shared" si="1"/>
        <v>2898</v>
      </c>
      <c r="Q37" s="120">
        <f t="shared" si="1"/>
        <v>2947</v>
      </c>
      <c r="R37" s="121">
        <f t="shared" si="1"/>
        <v>57</v>
      </c>
      <c r="S37" s="37"/>
    </row>
    <row r="38" spans="2:19" s="38" customFormat="1" ht="12.75">
      <c r="B38" s="318" t="s">
        <v>19</v>
      </c>
      <c r="C38" s="136" t="s">
        <v>3</v>
      </c>
      <c r="D38" s="137">
        <f aca="true" t="shared" si="2" ref="D38:R39">D36+D16</f>
        <v>0</v>
      </c>
      <c r="E38" s="138">
        <f t="shared" si="2"/>
        <v>24455534</v>
      </c>
      <c r="F38" s="138">
        <f t="shared" si="2"/>
        <v>23083856.12</v>
      </c>
      <c r="G38" s="138">
        <f t="shared" si="2"/>
        <v>26536751.6</v>
      </c>
      <c r="H38" s="138">
        <f t="shared" si="2"/>
        <v>22527086.1</v>
      </c>
      <c r="I38" s="138">
        <f t="shared" si="2"/>
        <v>24906767.21</v>
      </c>
      <c r="J38" s="138">
        <f t="shared" si="2"/>
        <v>40727482.57</v>
      </c>
      <c r="K38" s="138">
        <f t="shared" si="2"/>
        <v>58285460.89</v>
      </c>
      <c r="L38" s="138">
        <f t="shared" si="2"/>
        <v>76522041.08000001</v>
      </c>
      <c r="M38" s="138">
        <f t="shared" si="2"/>
        <v>86182611.33</v>
      </c>
      <c r="N38" s="138">
        <f t="shared" si="2"/>
        <v>89533692.13</v>
      </c>
      <c r="O38" s="138">
        <f t="shared" si="2"/>
        <v>95127503.66</v>
      </c>
      <c r="P38" s="138">
        <f t="shared" si="2"/>
        <v>105327102.79</v>
      </c>
      <c r="Q38" s="138">
        <f t="shared" si="2"/>
        <v>106622449.30999999</v>
      </c>
      <c r="R38" s="139">
        <f t="shared" si="2"/>
        <v>554600</v>
      </c>
      <c r="S38" s="37"/>
    </row>
    <row r="39" spans="2:19" s="38" customFormat="1" ht="12.75">
      <c r="B39" s="319"/>
      <c r="C39" s="136" t="s">
        <v>4</v>
      </c>
      <c r="D39" s="137">
        <f t="shared" si="2"/>
        <v>0</v>
      </c>
      <c r="E39" s="138">
        <f t="shared" si="2"/>
        <v>1384</v>
      </c>
      <c r="F39" s="138">
        <f t="shared" si="2"/>
        <v>1369</v>
      </c>
      <c r="G39" s="138">
        <f t="shared" si="2"/>
        <v>1671</v>
      </c>
      <c r="H39" s="138">
        <f t="shared" si="2"/>
        <v>1334</v>
      </c>
      <c r="I39" s="138">
        <f t="shared" si="2"/>
        <v>1468</v>
      </c>
      <c r="J39" s="138">
        <f t="shared" si="2"/>
        <v>2269</v>
      </c>
      <c r="K39" s="138">
        <f t="shared" si="2"/>
        <v>2806</v>
      </c>
      <c r="L39" s="138">
        <f t="shared" si="2"/>
        <v>3448</v>
      </c>
      <c r="M39" s="138">
        <f t="shared" si="2"/>
        <v>3675</v>
      </c>
      <c r="N39" s="138">
        <f t="shared" si="2"/>
        <v>3822</v>
      </c>
      <c r="O39" s="138">
        <f t="shared" si="2"/>
        <v>4121</v>
      </c>
      <c r="P39" s="138">
        <f t="shared" si="2"/>
        <v>4427</v>
      </c>
      <c r="Q39" s="138">
        <f t="shared" si="2"/>
        <v>4610</v>
      </c>
      <c r="R39" s="139">
        <f t="shared" si="2"/>
        <v>94</v>
      </c>
      <c r="S39" s="37"/>
    </row>
    <row r="40" spans="2:19" s="10" customFormat="1" ht="12">
      <c r="B40" s="140"/>
      <c r="C40" s="109"/>
      <c r="D40" s="128"/>
      <c r="E40" s="129"/>
      <c r="F40" s="129"/>
      <c r="G40" s="129"/>
      <c r="H40" s="129"/>
      <c r="I40" s="129"/>
      <c r="J40" s="141"/>
      <c r="K40" s="141"/>
      <c r="L40" s="141"/>
      <c r="M40" s="141"/>
      <c r="N40" s="141"/>
      <c r="O40" s="141"/>
      <c r="P40" s="141"/>
      <c r="Q40" s="141"/>
      <c r="R40" s="142"/>
      <c r="S40" s="39"/>
    </row>
    <row r="41" spans="2:19" s="10" customFormat="1" ht="15">
      <c r="B41" s="126" t="s">
        <v>20</v>
      </c>
      <c r="C41" s="127"/>
      <c r="D41" s="128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30"/>
      <c r="S41" s="16"/>
    </row>
    <row r="42" spans="2:19" s="1" customFormat="1" ht="12">
      <c r="B42" s="323"/>
      <c r="C42" s="101" t="s">
        <v>3</v>
      </c>
      <c r="D42" s="143"/>
      <c r="E42" s="104"/>
      <c r="F42" s="104"/>
      <c r="G42" s="104"/>
      <c r="H42" s="104"/>
      <c r="I42" s="103"/>
      <c r="J42" s="103"/>
      <c r="K42" s="103"/>
      <c r="L42" s="103"/>
      <c r="M42" s="103"/>
      <c r="N42" s="103"/>
      <c r="O42" s="105"/>
      <c r="P42" s="105"/>
      <c r="Q42" s="105"/>
      <c r="R42" s="135"/>
      <c r="S42" s="59"/>
    </row>
    <row r="43" spans="2:19" s="1" customFormat="1" ht="12">
      <c r="B43" s="324"/>
      <c r="C43" s="101" t="s">
        <v>4</v>
      </c>
      <c r="D43" s="144"/>
      <c r="E43" s="107"/>
      <c r="F43" s="107"/>
      <c r="G43" s="107"/>
      <c r="H43" s="107"/>
      <c r="I43" s="103"/>
      <c r="J43" s="103"/>
      <c r="K43" s="103"/>
      <c r="L43" s="103"/>
      <c r="M43" s="103"/>
      <c r="N43" s="103"/>
      <c r="O43" s="107"/>
      <c r="P43" s="107"/>
      <c r="Q43" s="107"/>
      <c r="R43" s="135"/>
      <c r="S43" s="59"/>
    </row>
    <row r="44" spans="2:19" s="38" customFormat="1" ht="12.75">
      <c r="B44" s="316" t="s">
        <v>26</v>
      </c>
      <c r="C44" s="119" t="s">
        <v>3</v>
      </c>
      <c r="D44" s="120">
        <f>D30+D42</f>
        <v>0</v>
      </c>
      <c r="E44" s="145">
        <f aca="true" t="shared" si="3" ref="E44:R45">E42</f>
        <v>0</v>
      </c>
      <c r="F44" s="145">
        <f t="shared" si="3"/>
        <v>0</v>
      </c>
      <c r="G44" s="145">
        <f t="shared" si="3"/>
        <v>0</v>
      </c>
      <c r="H44" s="145">
        <f t="shared" si="3"/>
        <v>0</v>
      </c>
      <c r="I44" s="145">
        <f t="shared" si="3"/>
        <v>0</v>
      </c>
      <c r="J44" s="145">
        <f t="shared" si="3"/>
        <v>0</v>
      </c>
      <c r="K44" s="145">
        <f t="shared" si="3"/>
        <v>0</v>
      </c>
      <c r="L44" s="145">
        <f t="shared" si="3"/>
        <v>0</v>
      </c>
      <c r="M44" s="145">
        <f t="shared" si="3"/>
        <v>0</v>
      </c>
      <c r="N44" s="145">
        <f t="shared" si="3"/>
        <v>0</v>
      </c>
      <c r="O44" s="145">
        <f t="shared" si="3"/>
        <v>0</v>
      </c>
      <c r="P44" s="145">
        <f t="shared" si="3"/>
        <v>0</v>
      </c>
      <c r="Q44" s="145">
        <f t="shared" si="3"/>
        <v>0</v>
      </c>
      <c r="R44" s="121">
        <f t="shared" si="3"/>
        <v>0</v>
      </c>
      <c r="S44" s="67"/>
    </row>
    <row r="45" spans="2:19" s="38" customFormat="1" ht="12.75">
      <c r="B45" s="317"/>
      <c r="C45" s="119" t="s">
        <v>4</v>
      </c>
      <c r="D45" s="120">
        <f>D31+D43</f>
        <v>0</v>
      </c>
      <c r="E45" s="145">
        <f t="shared" si="3"/>
        <v>0</v>
      </c>
      <c r="F45" s="145">
        <f t="shared" si="3"/>
        <v>0</v>
      </c>
      <c r="G45" s="145">
        <f t="shared" si="3"/>
        <v>0</v>
      </c>
      <c r="H45" s="145">
        <f t="shared" si="3"/>
        <v>0</v>
      </c>
      <c r="I45" s="145">
        <f t="shared" si="3"/>
        <v>0</v>
      </c>
      <c r="J45" s="145">
        <f t="shared" si="3"/>
        <v>0</v>
      </c>
      <c r="K45" s="145">
        <f t="shared" si="3"/>
        <v>0</v>
      </c>
      <c r="L45" s="145">
        <f t="shared" si="3"/>
        <v>0</v>
      </c>
      <c r="M45" s="145">
        <f t="shared" si="3"/>
        <v>0</v>
      </c>
      <c r="N45" s="145">
        <f t="shared" si="3"/>
        <v>0</v>
      </c>
      <c r="O45" s="145">
        <f t="shared" si="3"/>
        <v>0</v>
      </c>
      <c r="P45" s="145">
        <f t="shared" si="3"/>
        <v>0</v>
      </c>
      <c r="Q45" s="145">
        <f t="shared" si="3"/>
        <v>0</v>
      </c>
      <c r="R45" s="121">
        <f t="shared" si="3"/>
        <v>0</v>
      </c>
      <c r="S45" s="67"/>
    </row>
    <row r="46" spans="2:19" s="38" customFormat="1" ht="12.75">
      <c r="B46" s="321" t="s">
        <v>27</v>
      </c>
      <c r="C46" s="146" t="s">
        <v>3</v>
      </c>
      <c r="D46" s="147">
        <f aca="true" t="shared" si="4" ref="D46:R47">D44+D38</f>
        <v>0</v>
      </c>
      <c r="E46" s="148">
        <f t="shared" si="4"/>
        <v>24455534</v>
      </c>
      <c r="F46" s="148">
        <f t="shared" si="4"/>
        <v>23083856.12</v>
      </c>
      <c r="G46" s="148">
        <f t="shared" si="4"/>
        <v>26536751.6</v>
      </c>
      <c r="H46" s="148">
        <f t="shared" si="4"/>
        <v>22527086.1</v>
      </c>
      <c r="I46" s="148">
        <f t="shared" si="4"/>
        <v>24906767.21</v>
      </c>
      <c r="J46" s="148">
        <f t="shared" si="4"/>
        <v>40727482.57</v>
      </c>
      <c r="K46" s="148">
        <f t="shared" si="4"/>
        <v>58285460.89</v>
      </c>
      <c r="L46" s="148">
        <f t="shared" si="4"/>
        <v>76522041.08000001</v>
      </c>
      <c r="M46" s="148">
        <f t="shared" si="4"/>
        <v>86182611.33</v>
      </c>
      <c r="N46" s="148">
        <f t="shared" si="4"/>
        <v>89533692.13</v>
      </c>
      <c r="O46" s="148">
        <f t="shared" si="4"/>
        <v>95127503.66</v>
      </c>
      <c r="P46" s="148">
        <f t="shared" si="4"/>
        <v>105327102.79</v>
      </c>
      <c r="Q46" s="148">
        <f t="shared" si="4"/>
        <v>106622449.30999999</v>
      </c>
      <c r="R46" s="149">
        <f t="shared" si="4"/>
        <v>554600</v>
      </c>
      <c r="S46" s="67"/>
    </row>
    <row r="47" spans="2:19" s="38" customFormat="1" ht="12.75">
      <c r="B47" s="322"/>
      <c r="C47" s="146" t="s">
        <v>4</v>
      </c>
      <c r="D47" s="147">
        <f t="shared" si="4"/>
        <v>0</v>
      </c>
      <c r="E47" s="148">
        <f t="shared" si="4"/>
        <v>1384</v>
      </c>
      <c r="F47" s="148">
        <f t="shared" si="4"/>
        <v>1369</v>
      </c>
      <c r="G47" s="148">
        <f t="shared" si="4"/>
        <v>1671</v>
      </c>
      <c r="H47" s="148">
        <f t="shared" si="4"/>
        <v>1334</v>
      </c>
      <c r="I47" s="148">
        <f t="shared" si="4"/>
        <v>1468</v>
      </c>
      <c r="J47" s="148">
        <f t="shared" si="4"/>
        <v>2269</v>
      </c>
      <c r="K47" s="148">
        <f t="shared" si="4"/>
        <v>2806</v>
      </c>
      <c r="L47" s="148">
        <f t="shared" si="4"/>
        <v>3448</v>
      </c>
      <c r="M47" s="148">
        <f t="shared" si="4"/>
        <v>3675</v>
      </c>
      <c r="N47" s="148">
        <f t="shared" si="4"/>
        <v>3822</v>
      </c>
      <c r="O47" s="148">
        <f t="shared" si="4"/>
        <v>4121</v>
      </c>
      <c r="P47" s="148">
        <f t="shared" si="4"/>
        <v>4427</v>
      </c>
      <c r="Q47" s="148">
        <f t="shared" si="4"/>
        <v>4610</v>
      </c>
      <c r="R47" s="149">
        <f t="shared" si="4"/>
        <v>94</v>
      </c>
      <c r="S47" s="67"/>
    </row>
    <row r="48" spans="2:4" s="1" customFormat="1" ht="14.25">
      <c r="B48" s="88" t="s">
        <v>30</v>
      </c>
      <c r="C48" s="78"/>
      <c r="D48" s="74"/>
    </row>
    <row r="49" spans="2:3" s="74" customFormat="1" ht="12">
      <c r="B49" s="315" t="s">
        <v>45</v>
      </c>
      <c r="C49" s="78"/>
    </row>
    <row r="50" spans="2:19" s="74" customFormat="1" ht="12">
      <c r="B50" s="315"/>
      <c r="C50" s="76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93"/>
    </row>
    <row r="51" spans="2:81" ht="12" customHeight="1">
      <c r="B51" s="150"/>
      <c r="C51" s="151"/>
      <c r="D51" s="150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0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2:81" ht="12">
      <c r="B52" s="78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74"/>
      <c r="T52" s="16"/>
      <c r="U52" s="74"/>
      <c r="V52" s="16"/>
      <c r="W52" s="74"/>
      <c r="X52" s="16"/>
      <c r="Y52" s="74"/>
      <c r="Z52" s="16"/>
      <c r="AA52" s="74"/>
      <c r="AB52" s="16"/>
      <c r="AC52" s="74"/>
      <c r="AD52" s="16"/>
      <c r="AE52" s="74"/>
      <c r="AF52" s="16"/>
      <c r="AG52" s="74"/>
      <c r="AH52" s="16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2:81" ht="12">
      <c r="B53" s="150"/>
      <c r="C53" s="151"/>
      <c r="D53" s="153"/>
      <c r="E53" s="153"/>
      <c r="F53" s="153"/>
      <c r="G53" s="153"/>
      <c r="H53" s="153"/>
      <c r="I53" s="153"/>
      <c r="J53" s="153"/>
      <c r="K53" s="74"/>
      <c r="L53" s="74"/>
      <c r="M53" s="74"/>
      <c r="N53" s="74"/>
      <c r="O53" s="74"/>
      <c r="P53" s="74"/>
      <c r="Q53" s="74"/>
      <c r="R53" s="153"/>
      <c r="S53" s="74"/>
      <c r="T53" s="154"/>
      <c r="U53" s="74"/>
      <c r="V53" s="154"/>
      <c r="W53" s="74"/>
      <c r="X53" s="154"/>
      <c r="Y53" s="74"/>
      <c r="Z53" s="154"/>
      <c r="AA53" s="74"/>
      <c r="AB53" s="154"/>
      <c r="AC53" s="74"/>
      <c r="AD53" s="154"/>
      <c r="AE53" s="74"/>
      <c r="AF53" s="154"/>
      <c r="AG53" s="153"/>
      <c r="AH53" s="153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spans="2:81" ht="12">
      <c r="B54" s="150"/>
      <c r="C54" s="151"/>
      <c r="D54" s="153"/>
      <c r="E54" s="153"/>
      <c r="F54" s="153"/>
      <c r="G54" s="153"/>
      <c r="H54" s="153"/>
      <c r="I54" s="153"/>
      <c r="J54" s="74"/>
      <c r="K54" s="74"/>
      <c r="L54" s="74"/>
      <c r="M54" s="74"/>
      <c r="N54" s="74"/>
      <c r="O54" s="74"/>
      <c r="P54" s="74"/>
      <c r="Q54" s="74"/>
      <c r="R54" s="154"/>
      <c r="S54" s="74"/>
      <c r="T54" s="154"/>
      <c r="U54" s="74"/>
      <c r="V54" s="154"/>
      <c r="W54" s="74"/>
      <c r="X54" s="154"/>
      <c r="Y54" s="74"/>
      <c r="Z54" s="154"/>
      <c r="AA54" s="74"/>
      <c r="AB54" s="154"/>
      <c r="AC54" s="74"/>
      <c r="AD54" s="154"/>
      <c r="AE54" s="74"/>
      <c r="AF54" s="154"/>
      <c r="AG54" s="153"/>
      <c r="AH54" s="153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</row>
    <row r="55" spans="2:81" ht="12">
      <c r="B55" s="150"/>
      <c r="C55" s="151"/>
      <c r="D55" s="153"/>
      <c r="E55" s="153"/>
      <c r="F55" s="153"/>
      <c r="G55" s="74"/>
      <c r="H55" s="74"/>
      <c r="I55" s="74"/>
      <c r="J55" s="153"/>
      <c r="K55" s="153"/>
      <c r="L55" s="153"/>
      <c r="M55" s="153"/>
      <c r="N55" s="153"/>
      <c r="O55" s="153"/>
      <c r="P55" s="153"/>
      <c r="Q55" s="153"/>
      <c r="R55" s="153"/>
      <c r="S55" s="74"/>
      <c r="T55" s="153"/>
      <c r="U55" s="74"/>
      <c r="V55" s="153"/>
      <c r="W55" s="74"/>
      <c r="X55" s="153"/>
      <c r="Y55" s="74"/>
      <c r="Z55" s="153"/>
      <c r="AA55" s="74"/>
      <c r="AB55" s="153"/>
      <c r="AC55" s="74"/>
      <c r="AD55" s="153"/>
      <c r="AE55" s="74"/>
      <c r="AF55" s="153"/>
      <c r="AG55" s="153"/>
      <c r="AH55" s="153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2:81" ht="12">
      <c r="B56" s="150"/>
      <c r="C56" s="151"/>
      <c r="D56" s="153"/>
      <c r="E56" s="15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154"/>
      <c r="S56" s="74"/>
      <c r="T56" s="154"/>
      <c r="U56" s="74"/>
      <c r="V56" s="154"/>
      <c r="W56" s="74"/>
      <c r="X56" s="154"/>
      <c r="Y56" s="74"/>
      <c r="Z56" s="154"/>
      <c r="AA56" s="74"/>
      <c r="AB56" s="154"/>
      <c r="AC56" s="74"/>
      <c r="AD56" s="154"/>
      <c r="AE56" s="74"/>
      <c r="AF56" s="154"/>
      <c r="AG56" s="153"/>
      <c r="AH56" s="153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2:81" ht="12">
      <c r="B57" s="150"/>
      <c r="C57" s="151"/>
      <c r="D57" s="153"/>
      <c r="E57" s="153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154"/>
      <c r="S57" s="74"/>
      <c r="T57" s="154"/>
      <c r="U57" s="74"/>
      <c r="V57" s="154"/>
      <c r="W57" s="74"/>
      <c r="X57" s="154"/>
      <c r="Y57" s="74"/>
      <c r="Z57" s="154"/>
      <c r="AA57" s="74"/>
      <c r="AB57" s="154"/>
      <c r="AC57" s="74"/>
      <c r="AD57" s="154"/>
      <c r="AE57" s="74"/>
      <c r="AF57" s="154"/>
      <c r="AG57" s="153"/>
      <c r="AH57" s="153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2:81" ht="12">
      <c r="B58" s="150"/>
      <c r="C58" s="151"/>
      <c r="D58" s="153"/>
      <c r="E58" s="74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74"/>
      <c r="T58" s="153"/>
      <c r="U58" s="74"/>
      <c r="V58" s="153"/>
      <c r="W58" s="74"/>
      <c r="X58" s="153"/>
      <c r="Y58" s="74"/>
      <c r="Z58" s="153"/>
      <c r="AA58" s="74"/>
      <c r="AB58" s="153"/>
      <c r="AC58" s="74"/>
      <c r="AD58" s="153"/>
      <c r="AE58" s="74"/>
      <c r="AF58" s="153"/>
      <c r="AG58" s="153"/>
      <c r="AH58" s="153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2:81" ht="12">
      <c r="B59" s="150"/>
      <c r="C59" s="151"/>
      <c r="D59" s="153"/>
      <c r="E59" s="15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154"/>
      <c r="S59" s="74"/>
      <c r="T59" s="154"/>
      <c r="U59" s="74"/>
      <c r="V59" s="154"/>
      <c r="W59" s="74"/>
      <c r="X59" s="154"/>
      <c r="Y59" s="74"/>
      <c r="Z59" s="154"/>
      <c r="AA59" s="74"/>
      <c r="AB59" s="154"/>
      <c r="AC59" s="74"/>
      <c r="AD59" s="154"/>
      <c r="AE59" s="74"/>
      <c r="AF59" s="154"/>
      <c r="AG59" s="153"/>
      <c r="AH59" s="153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spans="2:81" ht="12">
      <c r="B60" s="150"/>
      <c r="C60" s="151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74"/>
      <c r="Q60" s="74"/>
      <c r="R60" s="153"/>
      <c r="S60" s="74"/>
      <c r="T60" s="153"/>
      <c r="U60" s="74"/>
      <c r="V60" s="153"/>
      <c r="W60" s="74"/>
      <c r="X60" s="153"/>
      <c r="Y60" s="74"/>
      <c r="Z60" s="153"/>
      <c r="AA60" s="74"/>
      <c r="AB60" s="153"/>
      <c r="AC60" s="74"/>
      <c r="AD60" s="154"/>
      <c r="AE60" s="74"/>
      <c r="AF60" s="154"/>
      <c r="AG60" s="153"/>
      <c r="AH60" s="153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</row>
    <row r="61" spans="2:81" ht="12">
      <c r="B61" s="150"/>
      <c r="C61" s="151"/>
      <c r="D61" s="15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154"/>
      <c r="S61" s="74"/>
      <c r="T61" s="154"/>
      <c r="U61" s="74"/>
      <c r="V61" s="154"/>
      <c r="W61" s="74"/>
      <c r="X61" s="154"/>
      <c r="Y61" s="74"/>
      <c r="Z61" s="154"/>
      <c r="AA61" s="74"/>
      <c r="AB61" s="154"/>
      <c r="AC61" s="74"/>
      <c r="AD61" s="154"/>
      <c r="AE61" s="74"/>
      <c r="AF61" s="154"/>
      <c r="AG61" s="153"/>
      <c r="AH61" s="153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1" s="17" customFormat="1" ht="12">
      <c r="A62" s="10"/>
      <c r="B62" s="78"/>
      <c r="C62" s="78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16"/>
      <c r="T62" s="82"/>
      <c r="U62" s="16"/>
      <c r="V62" s="82"/>
      <c r="W62" s="16"/>
      <c r="X62" s="82"/>
      <c r="Y62" s="16"/>
      <c r="Z62" s="82"/>
      <c r="AA62" s="16"/>
      <c r="AB62" s="82"/>
      <c r="AC62" s="16"/>
      <c r="AD62" s="82"/>
      <c r="AE62" s="16"/>
      <c r="AF62" s="82"/>
      <c r="AG62" s="82"/>
      <c r="AH62" s="82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</row>
    <row r="63" spans="2:19" s="16" customFormat="1" ht="12">
      <c r="B63" s="78"/>
      <c r="C63" s="78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</row>
    <row r="64" spans="2:19" s="74" customFormat="1" ht="12">
      <c r="B64" s="75"/>
      <c r="C64" s="76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93"/>
    </row>
    <row r="65" spans="2:19" s="74" customFormat="1" ht="12">
      <c r="B65" s="78"/>
      <c r="C65" s="78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2:19" s="74" customFormat="1" ht="12">
      <c r="B66" s="84"/>
      <c r="C66" s="78"/>
      <c r="D66" s="59"/>
      <c r="E66" s="59"/>
      <c r="F66" s="85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 s="74" customFormat="1" ht="12">
      <c r="B67" s="84"/>
      <c r="C67" s="78"/>
      <c r="D67" s="59"/>
      <c r="E67" s="59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 s="74" customFormat="1" ht="12">
      <c r="B68" s="84"/>
      <c r="C68" s="78"/>
      <c r="D68" s="59"/>
      <c r="E68" s="59"/>
      <c r="F68" s="59"/>
      <c r="G68" s="59"/>
      <c r="H68" s="59"/>
      <c r="I68" s="59"/>
      <c r="J68" s="59"/>
      <c r="K68" s="86"/>
      <c r="L68" s="86"/>
      <c r="M68" s="86"/>
      <c r="N68" s="86"/>
      <c r="O68" s="86"/>
      <c r="P68" s="86"/>
      <c r="Q68" s="86"/>
      <c r="R68" s="86"/>
      <c r="S68" s="86"/>
    </row>
    <row r="69" spans="2:19" s="16" customFormat="1" ht="12">
      <c r="B69" s="78"/>
      <c r="C69" s="78"/>
      <c r="D69" s="87"/>
      <c r="E69" s="87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</row>
    <row r="70" spans="2:3" s="74" customFormat="1" ht="12">
      <c r="B70" s="84"/>
      <c r="C70" s="78"/>
    </row>
    <row r="71" spans="2:19" s="16" customFormat="1" ht="12">
      <c r="B71" s="78"/>
      <c r="C71" s="78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</row>
    <row r="72" spans="2:3" s="74" customFormat="1" ht="12">
      <c r="B72" s="84"/>
      <c r="C72" s="78"/>
    </row>
    <row r="73" spans="2:3" s="74" customFormat="1" ht="12">
      <c r="B73" s="84"/>
      <c r="C73" s="78"/>
    </row>
    <row r="74" spans="2:3" s="74" customFormat="1" ht="12">
      <c r="B74" s="84"/>
      <c r="C74" s="78"/>
    </row>
    <row r="75" spans="2:3" s="74" customFormat="1" ht="12">
      <c r="B75" s="84"/>
      <c r="C75" s="78"/>
    </row>
    <row r="76" spans="2:3" s="74" customFormat="1" ht="12">
      <c r="B76" s="84"/>
      <c r="C76" s="78"/>
    </row>
    <row r="77" spans="2:3" s="74" customFormat="1" ht="12">
      <c r="B77" s="84"/>
      <c r="C77" s="78"/>
    </row>
    <row r="78" spans="2:3" s="74" customFormat="1" ht="12">
      <c r="B78" s="84"/>
      <c r="C78" s="78"/>
    </row>
    <row r="79" spans="2:3" s="74" customFormat="1" ht="12">
      <c r="B79" s="84"/>
      <c r="C79" s="78"/>
    </row>
  </sheetData>
  <sheetProtection password="E32A" sheet="1" objects="1" scenarios="1" insertColumns="0" insertRows="0" deleteColumns="0" deleteRows="0"/>
  <mergeCells count="24">
    <mergeCell ref="B26:B27"/>
    <mergeCell ref="B1:E1"/>
    <mergeCell ref="D3:R3"/>
    <mergeCell ref="B6:B7"/>
    <mergeCell ref="B8:B9"/>
    <mergeCell ref="B10:B11"/>
    <mergeCell ref="B12:B13"/>
    <mergeCell ref="B14:B15"/>
    <mergeCell ref="B16:B17"/>
    <mergeCell ref="B20:B21"/>
    <mergeCell ref="B22:B23"/>
    <mergeCell ref="B24:B25"/>
    <mergeCell ref="D64:R64"/>
    <mergeCell ref="B28:B29"/>
    <mergeCell ref="B30:B31"/>
    <mergeCell ref="B32:B33"/>
    <mergeCell ref="B34:B35"/>
    <mergeCell ref="B36:B37"/>
    <mergeCell ref="B38:B39"/>
    <mergeCell ref="B42:B43"/>
    <mergeCell ref="B44:B45"/>
    <mergeCell ref="B46:B47"/>
    <mergeCell ref="B49:B50"/>
    <mergeCell ref="D50:R5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Z60"/>
  <sheetViews>
    <sheetView zoomScalePageLayoutView="0" workbookViewId="0" topLeftCell="A1">
      <selection activeCell="B36" sqref="B36"/>
    </sheetView>
  </sheetViews>
  <sheetFormatPr defaultColWidth="8.8515625" defaultRowHeight="15"/>
  <cols>
    <col min="1" max="1" width="4.7109375" style="0" customWidth="1"/>
    <col min="2" max="2" width="73.7109375" style="88" bestFit="1" customWidth="1"/>
    <col min="3" max="3" width="2.140625" style="89" bestFit="1" customWidth="1"/>
    <col min="4" max="5" width="11.140625" style="89" customWidth="1"/>
    <col min="6" max="7" width="11.140625" style="0" bestFit="1" customWidth="1"/>
    <col min="8" max="9" width="12.140625" style="0" bestFit="1" customWidth="1"/>
    <col min="10" max="11" width="11.140625" style="0" customWidth="1"/>
    <col min="12" max="12" width="11.421875" style="0" customWidth="1"/>
    <col min="13" max="16" width="12.140625" style="0" bestFit="1" customWidth="1"/>
    <col min="17" max="17" width="12.140625" style="0" customWidth="1"/>
  </cols>
  <sheetData>
    <row r="1" spans="2:52" s="5" customFormat="1" ht="19.5" thickBot="1">
      <c r="B1" s="331" t="s">
        <v>46</v>
      </c>
      <c r="C1" s="331"/>
      <c r="D1" s="331"/>
      <c r="E1" s="8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2:52" s="5" customFormat="1" ht="15" customHeight="1" thickBot="1">
      <c r="B2" s="1"/>
      <c r="C2" s="155"/>
      <c r="D2" s="332" t="s">
        <v>47</v>
      </c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4"/>
      <c r="R2" s="8"/>
      <c r="S2" s="9"/>
      <c r="T2" s="9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2:52" s="17" customFormat="1" ht="16.5" thickBot="1">
      <c r="B3" s="10"/>
      <c r="C3" s="156" t="s">
        <v>33</v>
      </c>
      <c r="D3" s="157">
        <v>1998</v>
      </c>
      <c r="E3" s="157">
        <v>1999</v>
      </c>
      <c r="F3" s="14">
        <v>2000</v>
      </c>
      <c r="G3" s="14">
        <v>2001</v>
      </c>
      <c r="H3" s="14">
        <v>2002</v>
      </c>
      <c r="I3" s="14">
        <v>2003</v>
      </c>
      <c r="J3" s="14">
        <v>2004</v>
      </c>
      <c r="K3" s="14">
        <v>2005</v>
      </c>
      <c r="L3" s="14">
        <v>2006</v>
      </c>
      <c r="M3" s="14">
        <v>2007</v>
      </c>
      <c r="N3" s="14">
        <v>2008</v>
      </c>
      <c r="O3" s="14">
        <v>2009</v>
      </c>
      <c r="P3" s="14">
        <v>2010</v>
      </c>
      <c r="Q3" s="15">
        <v>2011</v>
      </c>
      <c r="R3" s="16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2:17" ht="15" customHeight="1">
      <c r="B4" s="158" t="s">
        <v>1</v>
      </c>
      <c r="C4" s="159"/>
      <c r="D4" s="160"/>
      <c r="E4" s="160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2"/>
    </row>
    <row r="5" spans="2:17" ht="15">
      <c r="B5" s="323" t="s">
        <v>48</v>
      </c>
      <c r="C5" s="163" t="s">
        <v>3</v>
      </c>
      <c r="D5" s="164"/>
      <c r="E5" s="164"/>
      <c r="F5" s="103"/>
      <c r="G5" s="103"/>
      <c r="H5" s="103"/>
      <c r="I5" s="103"/>
      <c r="J5" s="165">
        <v>7195</v>
      </c>
      <c r="K5" s="165">
        <v>95082</v>
      </c>
      <c r="L5" s="165">
        <v>275344</v>
      </c>
      <c r="M5" s="165">
        <v>485105.65</v>
      </c>
      <c r="N5" s="165">
        <v>622789.34</v>
      </c>
      <c r="O5" s="165">
        <v>488879</v>
      </c>
      <c r="P5" s="165">
        <v>323626.33</v>
      </c>
      <c r="Q5" s="166">
        <v>402652</v>
      </c>
    </row>
    <row r="6" spans="2:17" ht="15">
      <c r="B6" s="324"/>
      <c r="C6" s="163" t="s">
        <v>4</v>
      </c>
      <c r="D6" s="164"/>
      <c r="E6" s="164"/>
      <c r="F6" s="103"/>
      <c r="G6" s="103"/>
      <c r="H6" s="103"/>
      <c r="I6" s="103"/>
      <c r="J6" s="167">
        <v>1</v>
      </c>
      <c r="K6" s="167">
        <v>9</v>
      </c>
      <c r="L6" s="168">
        <v>19</v>
      </c>
      <c r="M6" s="103">
        <v>21</v>
      </c>
      <c r="N6" s="103">
        <v>32</v>
      </c>
      <c r="O6" s="103">
        <v>34</v>
      </c>
      <c r="P6" s="103">
        <v>34</v>
      </c>
      <c r="Q6" s="135">
        <v>41</v>
      </c>
    </row>
    <row r="7" spans="2:17" s="175" customFormat="1" ht="15">
      <c r="B7" s="325" t="s">
        <v>49</v>
      </c>
      <c r="C7" s="169" t="s">
        <v>3</v>
      </c>
      <c r="D7" s="170"/>
      <c r="E7" s="170"/>
      <c r="F7" s="111"/>
      <c r="G7" s="111"/>
      <c r="H7" s="111"/>
      <c r="I7" s="111"/>
      <c r="J7" s="111">
        <v>751032</v>
      </c>
      <c r="K7" s="111">
        <v>1708330.8</v>
      </c>
      <c r="L7" s="171">
        <v>2360778</v>
      </c>
      <c r="M7" s="172">
        <v>2996040.92</v>
      </c>
      <c r="N7" s="172">
        <v>3611844.09</v>
      </c>
      <c r="O7" s="173">
        <v>9014083</v>
      </c>
      <c r="P7" s="173">
        <v>9300763</v>
      </c>
      <c r="Q7" s="174">
        <v>2686360.88</v>
      </c>
    </row>
    <row r="8" spans="2:17" s="175" customFormat="1" ht="15">
      <c r="B8" s="326"/>
      <c r="C8" s="169" t="s">
        <v>4</v>
      </c>
      <c r="D8" s="170"/>
      <c r="E8" s="170"/>
      <c r="F8" s="111"/>
      <c r="G8" s="111"/>
      <c r="H8" s="111"/>
      <c r="I8" s="111"/>
      <c r="J8" s="111">
        <v>74</v>
      </c>
      <c r="K8" s="111">
        <v>184</v>
      </c>
      <c r="L8" s="171">
        <v>275</v>
      </c>
      <c r="M8" s="172">
        <v>350</v>
      </c>
      <c r="N8" s="172">
        <v>404</v>
      </c>
      <c r="O8" s="172">
        <v>640</v>
      </c>
      <c r="P8" s="172">
        <v>535</v>
      </c>
      <c r="Q8" s="176">
        <v>157</v>
      </c>
    </row>
    <row r="9" spans="2:17" ht="15">
      <c r="B9" s="316" t="s">
        <v>11</v>
      </c>
      <c r="C9" s="177" t="s">
        <v>3</v>
      </c>
      <c r="D9" s="178"/>
      <c r="E9" s="178"/>
      <c r="F9" s="179">
        <f aca="true" t="shared" si="0" ref="F9:Q10">F5+F7</f>
        <v>0</v>
      </c>
      <c r="G9" s="179">
        <f t="shared" si="0"/>
        <v>0</v>
      </c>
      <c r="H9" s="179">
        <f t="shared" si="0"/>
        <v>0</v>
      </c>
      <c r="I9" s="179">
        <f t="shared" si="0"/>
        <v>0</v>
      </c>
      <c r="J9" s="179">
        <f t="shared" si="0"/>
        <v>758227</v>
      </c>
      <c r="K9" s="179">
        <f t="shared" si="0"/>
        <v>1803412.8</v>
      </c>
      <c r="L9" s="179">
        <f t="shared" si="0"/>
        <v>2636122</v>
      </c>
      <c r="M9" s="179">
        <f t="shared" si="0"/>
        <v>3481146.57</v>
      </c>
      <c r="N9" s="179">
        <f t="shared" si="0"/>
        <v>4234633.43</v>
      </c>
      <c r="O9" s="179">
        <f t="shared" si="0"/>
        <v>9502962</v>
      </c>
      <c r="P9" s="179">
        <f t="shared" si="0"/>
        <v>9624389.33</v>
      </c>
      <c r="Q9" s="180">
        <f t="shared" si="0"/>
        <v>3089012.88</v>
      </c>
    </row>
    <row r="10" spans="2:17" ht="15">
      <c r="B10" s="317"/>
      <c r="C10" s="177" t="s">
        <v>4</v>
      </c>
      <c r="D10" s="178"/>
      <c r="E10" s="178"/>
      <c r="F10" s="179">
        <f t="shared" si="0"/>
        <v>0</v>
      </c>
      <c r="G10" s="179">
        <f t="shared" si="0"/>
        <v>0</v>
      </c>
      <c r="H10" s="179">
        <f t="shared" si="0"/>
        <v>0</v>
      </c>
      <c r="I10" s="179">
        <f t="shared" si="0"/>
        <v>0</v>
      </c>
      <c r="J10" s="179">
        <f t="shared" si="0"/>
        <v>75</v>
      </c>
      <c r="K10" s="179">
        <f t="shared" si="0"/>
        <v>193</v>
      </c>
      <c r="L10" s="179">
        <f t="shared" si="0"/>
        <v>294</v>
      </c>
      <c r="M10" s="179">
        <f t="shared" si="0"/>
        <v>371</v>
      </c>
      <c r="N10" s="179">
        <f t="shared" si="0"/>
        <v>436</v>
      </c>
      <c r="O10" s="179">
        <f t="shared" si="0"/>
        <v>674</v>
      </c>
      <c r="P10" s="179">
        <f t="shared" si="0"/>
        <v>569</v>
      </c>
      <c r="Q10" s="180">
        <f t="shared" si="0"/>
        <v>198</v>
      </c>
    </row>
    <row r="11" spans="2:21" ht="15">
      <c r="B11" s="122"/>
      <c r="C11" s="169"/>
      <c r="D11" s="170"/>
      <c r="E11" s="170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81"/>
      <c r="T11" s="182"/>
      <c r="U11" s="182"/>
    </row>
    <row r="12" spans="2:21" ht="15">
      <c r="B12" s="126" t="s">
        <v>12</v>
      </c>
      <c r="C12" s="183"/>
      <c r="D12" s="184"/>
      <c r="E12" s="18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81"/>
      <c r="T12" s="182"/>
      <c r="U12" s="182"/>
    </row>
    <row r="13" spans="2:21" ht="15">
      <c r="B13" s="335" t="s">
        <v>50</v>
      </c>
      <c r="C13" s="185" t="s">
        <v>3</v>
      </c>
      <c r="D13" s="186"/>
      <c r="E13" s="186"/>
      <c r="F13" s="187">
        <v>6881465.81</v>
      </c>
      <c r="G13" s="187">
        <v>9133995.47</v>
      </c>
      <c r="H13" s="187">
        <v>10679641</v>
      </c>
      <c r="I13" s="187">
        <v>10029699.12</v>
      </c>
      <c r="J13" s="187">
        <v>9119644.82</v>
      </c>
      <c r="K13" s="187">
        <v>8304119.59</v>
      </c>
      <c r="L13" s="187">
        <v>8185358.58</v>
      </c>
      <c r="M13" s="187">
        <v>8191335.63</v>
      </c>
      <c r="N13" s="187">
        <v>7901569.03</v>
      </c>
      <c r="O13" s="187">
        <v>6907947.43</v>
      </c>
      <c r="P13" s="187">
        <v>5822593.86</v>
      </c>
      <c r="Q13" s="188">
        <v>5049218</v>
      </c>
      <c r="T13" s="182"/>
      <c r="U13" s="182"/>
    </row>
    <row r="14" spans="2:21" ht="16.5" customHeight="1">
      <c r="B14" s="336"/>
      <c r="C14" s="185" t="s">
        <v>4</v>
      </c>
      <c r="D14" s="186"/>
      <c r="E14" s="186"/>
      <c r="F14" s="189">
        <v>443.13506648809994</v>
      </c>
      <c r="G14" s="189">
        <v>632.7030922579411</v>
      </c>
      <c r="H14" s="189">
        <v>754.2537582409118</v>
      </c>
      <c r="I14" s="189">
        <v>694.2034450094876</v>
      </c>
      <c r="J14" s="189">
        <v>646.4652955787748</v>
      </c>
      <c r="K14" s="189">
        <v>600.0250010497614</v>
      </c>
      <c r="L14" s="189">
        <v>532.1283624093891</v>
      </c>
      <c r="M14" s="189">
        <v>548.3347817203564</v>
      </c>
      <c r="N14" s="189">
        <v>529.6823064320039</v>
      </c>
      <c r="O14" s="189">
        <v>421.8735718617164</v>
      </c>
      <c r="P14" s="189">
        <v>350.54295451043856</v>
      </c>
      <c r="Q14" s="190">
        <v>281.95063475783473</v>
      </c>
      <c r="T14" s="182"/>
      <c r="U14" s="182"/>
    </row>
    <row r="15" spans="2:21" ht="15">
      <c r="B15" s="328" t="s">
        <v>51</v>
      </c>
      <c r="C15" s="191" t="s">
        <v>3</v>
      </c>
      <c r="D15" s="192"/>
      <c r="E15" s="192"/>
      <c r="F15" s="193"/>
      <c r="G15" s="193"/>
      <c r="H15" s="193"/>
      <c r="I15" s="194">
        <v>1892500</v>
      </c>
      <c r="J15" s="194">
        <v>4347500</v>
      </c>
      <c r="K15" s="194">
        <v>6440181</v>
      </c>
      <c r="L15" s="194">
        <v>7775379</v>
      </c>
      <c r="M15" s="194">
        <v>10904043</v>
      </c>
      <c r="N15" s="194">
        <v>15143157.3</v>
      </c>
      <c r="O15" s="194">
        <v>25468466</v>
      </c>
      <c r="P15" s="194">
        <v>25729258.86</v>
      </c>
      <c r="Q15" s="195">
        <v>25160261.88</v>
      </c>
      <c r="T15" s="182"/>
      <c r="U15" s="182"/>
    </row>
    <row r="16" spans="2:21" ht="15">
      <c r="B16" s="329"/>
      <c r="C16" s="191" t="s">
        <v>4</v>
      </c>
      <c r="D16" s="192"/>
      <c r="E16" s="192"/>
      <c r="F16" s="193"/>
      <c r="G16" s="193"/>
      <c r="H16" s="193"/>
      <c r="I16" s="193">
        <v>70</v>
      </c>
      <c r="J16" s="193">
        <v>142</v>
      </c>
      <c r="K16" s="193">
        <v>215</v>
      </c>
      <c r="L16" s="193">
        <v>286</v>
      </c>
      <c r="M16" s="193">
        <v>397</v>
      </c>
      <c r="N16" s="193">
        <v>517</v>
      </c>
      <c r="O16" s="193">
        <v>804</v>
      </c>
      <c r="P16" s="193">
        <v>868</v>
      </c>
      <c r="Q16" s="196">
        <v>820</v>
      </c>
      <c r="T16" s="182"/>
      <c r="U16" s="182"/>
    </row>
    <row r="17" spans="2:21" s="175" customFormat="1" ht="15">
      <c r="B17" s="323" t="s">
        <v>52</v>
      </c>
      <c r="C17" s="163" t="s">
        <v>3</v>
      </c>
      <c r="D17" s="164"/>
      <c r="E17" s="164"/>
      <c r="F17" s="103"/>
      <c r="G17" s="103"/>
      <c r="H17" s="103"/>
      <c r="I17" s="103"/>
      <c r="J17" s="103"/>
      <c r="K17" s="103"/>
      <c r="L17" s="103"/>
      <c r="M17" s="103"/>
      <c r="N17" s="103"/>
      <c r="O17" s="165">
        <v>2678333</v>
      </c>
      <c r="P17" s="165">
        <v>5500000</v>
      </c>
      <c r="Q17" s="166">
        <v>7727400.88</v>
      </c>
      <c r="T17" s="182"/>
      <c r="U17" s="182"/>
    </row>
    <row r="18" spans="2:21" s="175" customFormat="1" ht="15">
      <c r="B18" s="324"/>
      <c r="C18" s="163" t="s">
        <v>4</v>
      </c>
      <c r="D18" s="164"/>
      <c r="E18" s="164"/>
      <c r="F18" s="103"/>
      <c r="G18" s="103"/>
      <c r="H18" s="103"/>
      <c r="I18" s="103"/>
      <c r="J18" s="103"/>
      <c r="K18" s="103"/>
      <c r="L18" s="103"/>
      <c r="M18" s="103"/>
      <c r="N18" s="103"/>
      <c r="O18" s="103">
        <v>54</v>
      </c>
      <c r="P18" s="103">
        <v>110</v>
      </c>
      <c r="Q18" s="135">
        <v>157</v>
      </c>
      <c r="T18" s="182"/>
      <c r="U18" s="182"/>
    </row>
    <row r="19" spans="2:21" ht="15">
      <c r="B19" s="316" t="s">
        <v>18</v>
      </c>
      <c r="C19" s="177" t="s">
        <v>3</v>
      </c>
      <c r="D19" s="178"/>
      <c r="E19" s="178"/>
      <c r="F19" s="179">
        <f aca="true" t="shared" si="1" ref="F19:Q20">F13+F15+F17</f>
        <v>6881465.81</v>
      </c>
      <c r="G19" s="179">
        <f t="shared" si="1"/>
        <v>9133995.47</v>
      </c>
      <c r="H19" s="179">
        <f t="shared" si="1"/>
        <v>10679641</v>
      </c>
      <c r="I19" s="179">
        <f t="shared" si="1"/>
        <v>11922199.12</v>
      </c>
      <c r="J19" s="179">
        <f t="shared" si="1"/>
        <v>13467144.82</v>
      </c>
      <c r="K19" s="179">
        <f t="shared" si="1"/>
        <v>14744300.59</v>
      </c>
      <c r="L19" s="179">
        <f t="shared" si="1"/>
        <v>15960737.58</v>
      </c>
      <c r="M19" s="179">
        <f t="shared" si="1"/>
        <v>19095378.63</v>
      </c>
      <c r="N19" s="179">
        <f t="shared" si="1"/>
        <v>23044726.330000002</v>
      </c>
      <c r="O19" s="179">
        <f t="shared" si="1"/>
        <v>35054746.43</v>
      </c>
      <c r="P19" s="179">
        <f t="shared" si="1"/>
        <v>37051852.72</v>
      </c>
      <c r="Q19" s="180">
        <f t="shared" si="1"/>
        <v>37936880.76</v>
      </c>
      <c r="T19" s="182"/>
      <c r="U19" s="182"/>
    </row>
    <row r="20" spans="2:21" ht="15">
      <c r="B20" s="317"/>
      <c r="C20" s="177" t="s">
        <v>4</v>
      </c>
      <c r="D20" s="178"/>
      <c r="E20" s="178"/>
      <c r="F20" s="179">
        <f t="shared" si="1"/>
        <v>443.13506648809994</v>
      </c>
      <c r="G20" s="179">
        <f t="shared" si="1"/>
        <v>632.7030922579411</v>
      </c>
      <c r="H20" s="179">
        <f t="shared" si="1"/>
        <v>754.2537582409118</v>
      </c>
      <c r="I20" s="179">
        <f t="shared" si="1"/>
        <v>764.2034450094876</v>
      </c>
      <c r="J20" s="179">
        <f t="shared" si="1"/>
        <v>788.4652955787748</v>
      </c>
      <c r="K20" s="179">
        <f t="shared" si="1"/>
        <v>815.0250010497614</v>
      </c>
      <c r="L20" s="179">
        <f t="shared" si="1"/>
        <v>818.1283624093891</v>
      </c>
      <c r="M20" s="179">
        <f t="shared" si="1"/>
        <v>945.3347817203564</v>
      </c>
      <c r="N20" s="179">
        <f t="shared" si="1"/>
        <v>1046.6823064320038</v>
      </c>
      <c r="O20" s="179">
        <f t="shared" si="1"/>
        <v>1279.8735718617163</v>
      </c>
      <c r="P20" s="179">
        <f t="shared" si="1"/>
        <v>1328.5429545104384</v>
      </c>
      <c r="Q20" s="180">
        <f t="shared" si="1"/>
        <v>1258.9506347578347</v>
      </c>
      <c r="T20" s="182"/>
      <c r="U20" s="182"/>
    </row>
    <row r="21" spans="2:21" ht="15">
      <c r="B21" s="318" t="s">
        <v>19</v>
      </c>
      <c r="C21" s="197" t="s">
        <v>3</v>
      </c>
      <c r="D21" s="198"/>
      <c r="E21" s="198"/>
      <c r="F21" s="199">
        <f aca="true" t="shared" si="2" ref="F21:Q22">F9+F19</f>
        <v>6881465.81</v>
      </c>
      <c r="G21" s="199">
        <f t="shared" si="2"/>
        <v>9133995.47</v>
      </c>
      <c r="H21" s="199">
        <f t="shared" si="2"/>
        <v>10679641</v>
      </c>
      <c r="I21" s="199">
        <f t="shared" si="2"/>
        <v>11922199.12</v>
      </c>
      <c r="J21" s="199">
        <f t="shared" si="2"/>
        <v>14225371.82</v>
      </c>
      <c r="K21" s="199">
        <f t="shared" si="2"/>
        <v>16547713.39</v>
      </c>
      <c r="L21" s="199">
        <f t="shared" si="2"/>
        <v>18596859.58</v>
      </c>
      <c r="M21" s="199">
        <f t="shared" si="2"/>
        <v>22576525.2</v>
      </c>
      <c r="N21" s="199">
        <f t="shared" si="2"/>
        <v>27279359.76</v>
      </c>
      <c r="O21" s="199">
        <f t="shared" si="2"/>
        <v>44557708.43</v>
      </c>
      <c r="P21" s="199">
        <f t="shared" si="2"/>
        <v>46676242.05</v>
      </c>
      <c r="Q21" s="200">
        <f t="shared" si="2"/>
        <v>41025893.64</v>
      </c>
      <c r="T21" s="182"/>
      <c r="U21" s="182"/>
    </row>
    <row r="22" spans="2:21" ht="15">
      <c r="B22" s="319"/>
      <c r="C22" s="197" t="s">
        <v>4</v>
      </c>
      <c r="D22" s="198"/>
      <c r="E22" s="198"/>
      <c r="F22" s="199">
        <f t="shared" si="2"/>
        <v>443.13506648809994</v>
      </c>
      <c r="G22" s="199">
        <f t="shared" si="2"/>
        <v>632.7030922579411</v>
      </c>
      <c r="H22" s="199">
        <f t="shared" si="2"/>
        <v>754.2537582409118</v>
      </c>
      <c r="I22" s="199">
        <f t="shared" si="2"/>
        <v>764.2034450094876</v>
      </c>
      <c r="J22" s="199">
        <f t="shared" si="2"/>
        <v>863.4652955787748</v>
      </c>
      <c r="K22" s="199">
        <f t="shared" si="2"/>
        <v>1008.0250010497614</v>
      </c>
      <c r="L22" s="199">
        <f t="shared" si="2"/>
        <v>1112.128362409389</v>
      </c>
      <c r="M22" s="199">
        <f t="shared" si="2"/>
        <v>1316.3347817203564</v>
      </c>
      <c r="N22" s="199">
        <f t="shared" si="2"/>
        <v>1482.6823064320038</v>
      </c>
      <c r="O22" s="199">
        <f t="shared" si="2"/>
        <v>1953.8735718617163</v>
      </c>
      <c r="P22" s="199">
        <f t="shared" si="2"/>
        <v>1897.5429545104384</v>
      </c>
      <c r="Q22" s="200">
        <f t="shared" si="2"/>
        <v>1456.9506347578347</v>
      </c>
      <c r="T22" s="182"/>
      <c r="U22" s="182"/>
    </row>
    <row r="23" spans="2:17" ht="15">
      <c r="B23" s="140"/>
      <c r="C23" s="169"/>
      <c r="D23" s="170"/>
      <c r="E23" s="170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81"/>
    </row>
    <row r="24" spans="2:17" ht="15">
      <c r="B24" s="126" t="s">
        <v>20</v>
      </c>
      <c r="C24" s="183"/>
      <c r="D24" s="184"/>
      <c r="E24" s="18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81"/>
    </row>
    <row r="25" spans="2:17" ht="15">
      <c r="B25" s="316" t="s">
        <v>26</v>
      </c>
      <c r="C25" s="177" t="s">
        <v>3</v>
      </c>
      <c r="D25" s="179">
        <v>12365</v>
      </c>
      <c r="E25" s="179">
        <v>12662</v>
      </c>
      <c r="F25" s="201">
        <v>6107332.22</v>
      </c>
      <c r="G25" s="201">
        <v>4606505.45</v>
      </c>
      <c r="H25" s="201">
        <v>2799456.23</v>
      </c>
      <c r="I25" s="201">
        <v>1388887.17</v>
      </c>
      <c r="J25" s="201">
        <v>852103.25</v>
      </c>
      <c r="K25" s="201">
        <v>653402.75</v>
      </c>
      <c r="L25" s="201">
        <v>740329.5</v>
      </c>
      <c r="M25" s="201">
        <v>464771.71</v>
      </c>
      <c r="N25" s="201">
        <v>293472</v>
      </c>
      <c r="O25" s="201">
        <v>218756</v>
      </c>
      <c r="P25" s="201">
        <v>211517</v>
      </c>
      <c r="Q25" s="202">
        <v>158750</v>
      </c>
    </row>
    <row r="26" spans="2:17" ht="15">
      <c r="B26" s="317"/>
      <c r="C26" s="177" t="s">
        <v>4</v>
      </c>
      <c r="D26" s="178"/>
      <c r="E26" s="178"/>
      <c r="F26" s="203">
        <v>547.0591269016152</v>
      </c>
      <c r="G26" s="203">
        <v>165.62219978427615</v>
      </c>
      <c r="H26" s="203">
        <v>76.97719150953984</v>
      </c>
      <c r="I26" s="203">
        <v>37.45568777717242</v>
      </c>
      <c r="J26" s="203">
        <v>23.466600285788516</v>
      </c>
      <c r="K26" s="203">
        <v>26.234127619677906</v>
      </c>
      <c r="L26" s="203">
        <v>31.905956903031807</v>
      </c>
      <c r="M26" s="203">
        <v>9.908524130579607</v>
      </c>
      <c r="N26" s="203">
        <v>9.10426350057449</v>
      </c>
      <c r="O26" s="203">
        <v>7.755687174139723</v>
      </c>
      <c r="P26" s="203">
        <v>7.053974383760277</v>
      </c>
      <c r="Q26" s="204">
        <v>5.964595375722553</v>
      </c>
    </row>
    <row r="27" spans="2:17" ht="15">
      <c r="B27" s="321" t="s">
        <v>27</v>
      </c>
      <c r="C27" s="205" t="s">
        <v>3</v>
      </c>
      <c r="D27" s="199">
        <f aca="true" t="shared" si="3" ref="D27:Q28">D21+D25</f>
        <v>12365</v>
      </c>
      <c r="E27" s="199">
        <f t="shared" si="3"/>
        <v>12662</v>
      </c>
      <c r="F27" s="199">
        <f t="shared" si="3"/>
        <v>12988798.03</v>
      </c>
      <c r="G27" s="199">
        <f t="shared" si="3"/>
        <v>13740500.920000002</v>
      </c>
      <c r="H27" s="199">
        <f t="shared" si="3"/>
        <v>13479097.23</v>
      </c>
      <c r="I27" s="199">
        <f t="shared" si="3"/>
        <v>13311086.29</v>
      </c>
      <c r="J27" s="199">
        <f t="shared" si="3"/>
        <v>15077475.07</v>
      </c>
      <c r="K27" s="199">
        <f t="shared" si="3"/>
        <v>17201116.14</v>
      </c>
      <c r="L27" s="199">
        <f t="shared" si="3"/>
        <v>19337189.08</v>
      </c>
      <c r="M27" s="199">
        <f t="shared" si="3"/>
        <v>23041296.91</v>
      </c>
      <c r="N27" s="199">
        <f t="shared" si="3"/>
        <v>27572831.76</v>
      </c>
      <c r="O27" s="199">
        <f t="shared" si="3"/>
        <v>44776464.43</v>
      </c>
      <c r="P27" s="199">
        <f t="shared" si="3"/>
        <v>46887759.05</v>
      </c>
      <c r="Q27" s="200">
        <f t="shared" si="3"/>
        <v>41184643.64</v>
      </c>
    </row>
    <row r="28" spans="2:17" ht="15.75" thickBot="1">
      <c r="B28" s="330"/>
      <c r="C28" s="206" t="s">
        <v>4</v>
      </c>
      <c r="D28" s="207"/>
      <c r="E28" s="207"/>
      <c r="F28" s="208">
        <f t="shared" si="3"/>
        <v>990.1941933897151</v>
      </c>
      <c r="G28" s="208">
        <f>G22+G26</f>
        <v>798.3252920422173</v>
      </c>
      <c r="H28" s="208">
        <f t="shared" si="3"/>
        <v>831.2309497504516</v>
      </c>
      <c r="I28" s="208">
        <f t="shared" si="3"/>
        <v>801.65913278666</v>
      </c>
      <c r="J28" s="208">
        <f t="shared" si="3"/>
        <v>886.9318958645633</v>
      </c>
      <c r="K28" s="208">
        <f t="shared" si="3"/>
        <v>1034.2591286694392</v>
      </c>
      <c r="L28" s="208">
        <f t="shared" si="3"/>
        <v>1144.0343193124208</v>
      </c>
      <c r="M28" s="208">
        <f t="shared" si="3"/>
        <v>1326.243305850936</v>
      </c>
      <c r="N28" s="208">
        <f t="shared" si="3"/>
        <v>1491.7865699325782</v>
      </c>
      <c r="O28" s="208">
        <f t="shared" si="3"/>
        <v>1961.629259035856</v>
      </c>
      <c r="P28" s="208">
        <f t="shared" si="3"/>
        <v>1904.5969288941988</v>
      </c>
      <c r="Q28" s="209">
        <f t="shared" si="3"/>
        <v>1462.9152301335573</v>
      </c>
    </row>
    <row r="29" ht="15">
      <c r="B29" s="88" t="s">
        <v>30</v>
      </c>
    </row>
    <row r="30" spans="2:5" ht="15">
      <c r="B30" s="315" t="s">
        <v>53</v>
      </c>
      <c r="C30" s="78"/>
      <c r="D30" s="78"/>
      <c r="E30" s="76"/>
    </row>
    <row r="31" spans="2:17" ht="15">
      <c r="B31" s="315"/>
      <c r="C31" s="76"/>
      <c r="D31" s="76"/>
      <c r="E31" s="78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</row>
    <row r="32" spans="2:5" ht="15">
      <c r="B32" s="78"/>
      <c r="C32" s="78"/>
      <c r="D32" s="78"/>
      <c r="E32" s="80"/>
    </row>
    <row r="33" spans="2:5" ht="15">
      <c r="B33" s="79"/>
      <c r="C33" s="80"/>
      <c r="D33" s="80"/>
      <c r="E33" s="80"/>
    </row>
    <row r="34" spans="2:5" ht="15">
      <c r="B34" s="79"/>
      <c r="C34" s="80"/>
      <c r="D34" s="80"/>
      <c r="E34" s="80"/>
    </row>
    <row r="35" spans="2:5" ht="15">
      <c r="B35" s="79"/>
      <c r="C35" s="80"/>
      <c r="D35" s="80"/>
      <c r="E35" s="80"/>
    </row>
    <row r="36" spans="2:5" ht="15">
      <c r="B36" s="79"/>
      <c r="C36" s="80"/>
      <c r="D36" s="80"/>
      <c r="E36" s="80"/>
    </row>
    <row r="37" spans="2:5" ht="15">
      <c r="B37" s="79"/>
      <c r="C37" s="80"/>
      <c r="D37" s="80"/>
      <c r="E37" s="80"/>
    </row>
    <row r="38" spans="2:5" ht="15">
      <c r="B38" s="79"/>
      <c r="C38" s="80"/>
      <c r="D38" s="80"/>
      <c r="E38" s="80"/>
    </row>
    <row r="39" spans="2:5" ht="15">
      <c r="B39" s="79"/>
      <c r="C39" s="80"/>
      <c r="D39" s="80"/>
      <c r="E39" s="80"/>
    </row>
    <row r="40" spans="2:5" ht="15">
      <c r="B40" s="79"/>
      <c r="C40" s="80"/>
      <c r="D40" s="80"/>
      <c r="E40" s="80"/>
    </row>
    <row r="41" spans="2:5" ht="15">
      <c r="B41" s="79"/>
      <c r="C41" s="80"/>
      <c r="D41" s="80"/>
      <c r="E41" s="78"/>
    </row>
    <row r="42" spans="2:5" ht="15">
      <c r="B42" s="78"/>
      <c r="C42" s="78"/>
      <c r="D42" s="78"/>
      <c r="E42" s="78"/>
    </row>
    <row r="43" spans="2:5" ht="15">
      <c r="B43" s="78"/>
      <c r="C43" s="78"/>
      <c r="D43" s="78"/>
      <c r="E43" s="78"/>
    </row>
    <row r="44" spans="2:5" ht="15">
      <c r="B44" s="78"/>
      <c r="C44" s="78"/>
      <c r="D44" s="78"/>
      <c r="E44" s="76"/>
    </row>
    <row r="45" spans="2:5" ht="15">
      <c r="B45" s="75"/>
      <c r="C45" s="76"/>
      <c r="D45" s="76"/>
      <c r="E45" s="78"/>
    </row>
    <row r="46" spans="2:5" ht="15">
      <c r="B46" s="78"/>
      <c r="C46" s="78"/>
      <c r="D46" s="78"/>
      <c r="E46" s="78"/>
    </row>
    <row r="47" spans="2:5" ht="15">
      <c r="B47" s="84"/>
      <c r="C47" s="78"/>
      <c r="D47" s="78"/>
      <c r="E47" s="78"/>
    </row>
    <row r="48" spans="2:5" ht="15">
      <c r="B48" s="84"/>
      <c r="C48" s="78"/>
      <c r="D48" s="78"/>
      <c r="E48" s="78"/>
    </row>
    <row r="49" spans="2:5" ht="15">
      <c r="B49" s="84"/>
      <c r="C49" s="78"/>
      <c r="D49" s="78"/>
      <c r="E49" s="78"/>
    </row>
    <row r="50" spans="2:5" ht="15">
      <c r="B50" s="78"/>
      <c r="C50" s="78"/>
      <c r="D50" s="78"/>
      <c r="E50" s="78"/>
    </row>
    <row r="51" spans="2:5" ht="15">
      <c r="B51" s="84"/>
      <c r="C51" s="78"/>
      <c r="D51" s="78"/>
      <c r="E51" s="78"/>
    </row>
    <row r="52" spans="2:5" ht="15">
      <c r="B52" s="78"/>
      <c r="C52" s="78"/>
      <c r="D52" s="78"/>
      <c r="E52" s="78"/>
    </row>
    <row r="53" spans="2:5" ht="15">
      <c r="B53" s="84"/>
      <c r="C53" s="78"/>
      <c r="D53" s="78"/>
      <c r="E53" s="78"/>
    </row>
    <row r="54" spans="2:5" ht="15">
      <c r="B54" s="84"/>
      <c r="C54" s="78"/>
      <c r="D54" s="78"/>
      <c r="E54" s="78"/>
    </row>
    <row r="55" spans="2:5" ht="15">
      <c r="B55" s="84"/>
      <c r="C55" s="78"/>
      <c r="D55" s="78"/>
      <c r="E55" s="78"/>
    </row>
    <row r="56" spans="2:5" ht="15">
      <c r="B56" s="84"/>
      <c r="C56" s="78"/>
      <c r="D56" s="78"/>
      <c r="E56" s="78"/>
    </row>
    <row r="57" spans="2:5" ht="15">
      <c r="B57" s="84"/>
      <c r="C57" s="78"/>
      <c r="D57" s="78"/>
      <c r="E57" s="78"/>
    </row>
    <row r="58" spans="2:5" ht="15">
      <c r="B58" s="84"/>
      <c r="C58" s="78"/>
      <c r="D58" s="78"/>
      <c r="E58" s="78"/>
    </row>
    <row r="59" spans="2:5" ht="15">
      <c r="B59" s="84"/>
      <c r="C59" s="78"/>
      <c r="D59" s="78"/>
      <c r="E59" s="78"/>
    </row>
    <row r="60" spans="2:4" ht="15">
      <c r="B60" s="84"/>
      <c r="C60" s="78"/>
      <c r="D60" s="78"/>
    </row>
  </sheetData>
  <sheetProtection password="E32A" sheet="1" objects="1" scenarios="1" insertColumns="0" insertRows="0" deleteColumns="0" deleteRows="0"/>
  <mergeCells count="13">
    <mergeCell ref="B13:B14"/>
    <mergeCell ref="B1:D1"/>
    <mergeCell ref="D2:Q2"/>
    <mergeCell ref="B5:B6"/>
    <mergeCell ref="B7:B8"/>
    <mergeCell ref="B9:B10"/>
    <mergeCell ref="B30:B31"/>
    <mergeCell ref="B15:B16"/>
    <mergeCell ref="B17:B18"/>
    <mergeCell ref="B19:B20"/>
    <mergeCell ref="B21:B22"/>
    <mergeCell ref="B25:B26"/>
    <mergeCell ref="B27:B2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19"/>
  <sheetViews>
    <sheetView zoomScalePageLayoutView="0" workbookViewId="0" topLeftCell="A1">
      <selection activeCell="I30" sqref="I30"/>
    </sheetView>
  </sheetViews>
  <sheetFormatPr defaultColWidth="12.421875" defaultRowHeight="15"/>
  <cols>
    <col min="1" max="1" width="4.28125" style="211" customWidth="1"/>
    <col min="2" max="2" width="35.00390625" style="211" customWidth="1"/>
    <col min="3" max="16384" width="12.421875" style="211" customWidth="1"/>
  </cols>
  <sheetData>
    <row r="2" spans="2:13" ht="18.75">
      <c r="B2" s="337" t="s">
        <v>54</v>
      </c>
      <c r="C2" s="337"/>
      <c r="D2" s="337"/>
      <c r="E2" s="337"/>
      <c r="F2" s="337"/>
      <c r="G2" s="337"/>
      <c r="H2" s="337"/>
      <c r="I2" s="337"/>
      <c r="J2" s="338"/>
      <c r="K2" s="338"/>
      <c r="L2" s="338"/>
      <c r="M2" s="338"/>
    </row>
    <row r="3" spans="2:13" ht="15">
      <c r="B3" s="339"/>
      <c r="C3" s="339"/>
      <c r="D3" s="339"/>
      <c r="E3" s="339"/>
      <c r="F3" s="339"/>
      <c r="G3" s="339"/>
      <c r="J3" s="340"/>
      <c r="K3" s="340"/>
      <c r="L3" s="340"/>
      <c r="M3" s="340"/>
    </row>
    <row r="4" ht="15.75" thickBot="1"/>
    <row r="5" spans="2:15" ht="16.5" thickBot="1">
      <c r="B5" s="212" t="s">
        <v>55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4"/>
    </row>
    <row r="6" spans="2:15" ht="16.5" thickBot="1">
      <c r="B6" s="215"/>
      <c r="C6" s="216">
        <v>1998</v>
      </c>
      <c r="D6" s="217">
        <v>1999</v>
      </c>
      <c r="E6" s="217">
        <v>2000</v>
      </c>
      <c r="F6" s="217">
        <v>2001</v>
      </c>
      <c r="G6" s="217">
        <v>2002</v>
      </c>
      <c r="H6" s="217">
        <v>2003</v>
      </c>
      <c r="I6" s="217">
        <v>2004</v>
      </c>
      <c r="J6" s="217">
        <v>2005</v>
      </c>
      <c r="K6" s="217">
        <v>2006</v>
      </c>
      <c r="L6" s="217">
        <v>2007</v>
      </c>
      <c r="M6" s="217">
        <v>2008</v>
      </c>
      <c r="N6" s="217">
        <v>2009</v>
      </c>
      <c r="O6" s="218">
        <v>2010</v>
      </c>
    </row>
    <row r="7" spans="2:15" ht="15">
      <c r="B7" s="215" t="s">
        <v>56</v>
      </c>
      <c r="C7" s="219">
        <v>71292</v>
      </c>
      <c r="D7" s="220">
        <v>74364</v>
      </c>
      <c r="E7" s="220">
        <v>75762</v>
      </c>
      <c r="F7" s="220">
        <v>80169</v>
      </c>
      <c r="G7" s="220">
        <v>86664</v>
      </c>
      <c r="H7" s="220">
        <v>90450</v>
      </c>
      <c r="I7" s="220">
        <v>94725</v>
      </c>
      <c r="J7" s="220">
        <v>94938</v>
      </c>
      <c r="K7" s="220">
        <v>96834</v>
      </c>
      <c r="L7" s="220">
        <v>101985</v>
      </c>
      <c r="M7" s="220">
        <v>103425</v>
      </c>
      <c r="N7" s="221">
        <v>109899</v>
      </c>
      <c r="O7" s="222">
        <v>113973</v>
      </c>
    </row>
    <row r="8" spans="2:15" ht="15">
      <c r="B8" s="215" t="s">
        <v>57</v>
      </c>
      <c r="C8" s="219">
        <v>26505</v>
      </c>
      <c r="D8" s="220">
        <v>26493</v>
      </c>
      <c r="E8" s="220">
        <v>26619</v>
      </c>
      <c r="F8" s="220">
        <v>27486</v>
      </c>
      <c r="G8" s="220">
        <v>29481</v>
      </c>
      <c r="H8" s="220">
        <v>32169</v>
      </c>
      <c r="I8" s="220">
        <v>34863</v>
      </c>
      <c r="J8" s="220">
        <v>36897</v>
      </c>
      <c r="K8" s="220">
        <v>39066</v>
      </c>
      <c r="L8" s="220">
        <v>41190</v>
      </c>
      <c r="M8" s="220">
        <v>42921</v>
      </c>
      <c r="N8" s="221">
        <v>45540</v>
      </c>
      <c r="O8" s="222">
        <v>47457</v>
      </c>
    </row>
    <row r="9" spans="2:15" ht="15.75" thickBot="1">
      <c r="B9" s="223" t="s">
        <v>58</v>
      </c>
      <c r="C9" s="224">
        <v>97797</v>
      </c>
      <c r="D9" s="225">
        <v>100857</v>
      </c>
      <c r="E9" s="225">
        <v>102381</v>
      </c>
      <c r="F9" s="225">
        <v>107655</v>
      </c>
      <c r="G9" s="225">
        <v>116145</v>
      </c>
      <c r="H9" s="225">
        <v>122619</v>
      </c>
      <c r="I9" s="225">
        <v>129588</v>
      </c>
      <c r="J9" s="225">
        <v>131835</v>
      </c>
      <c r="K9" s="225">
        <v>135900</v>
      </c>
      <c r="L9" s="225">
        <v>143175</v>
      </c>
      <c r="M9" s="225">
        <v>146346</v>
      </c>
      <c r="N9" s="225">
        <f>N8+N7</f>
        <v>155439</v>
      </c>
      <c r="O9" s="226">
        <f>O8+O7</f>
        <v>161430</v>
      </c>
    </row>
    <row r="10" ht="15.75" thickBot="1"/>
    <row r="11" spans="2:15" ht="16.5" thickBot="1">
      <c r="B11" s="212" t="s">
        <v>59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27"/>
    </row>
    <row r="12" spans="2:16" ht="16.5" thickBot="1">
      <c r="B12" s="215"/>
      <c r="C12" s="216">
        <v>1998</v>
      </c>
      <c r="D12" s="217">
        <v>1999</v>
      </c>
      <c r="E12" s="217">
        <v>2000</v>
      </c>
      <c r="F12" s="217">
        <v>2001</v>
      </c>
      <c r="G12" s="217">
        <v>2002</v>
      </c>
      <c r="H12" s="217">
        <v>2003</v>
      </c>
      <c r="I12" s="217">
        <v>2004</v>
      </c>
      <c r="J12" s="217">
        <v>2005</v>
      </c>
      <c r="K12" s="217">
        <v>2006</v>
      </c>
      <c r="L12" s="217">
        <v>2007</v>
      </c>
      <c r="M12" s="217">
        <v>2008</v>
      </c>
      <c r="N12" s="217">
        <v>2009</v>
      </c>
      <c r="O12" s="228">
        <v>2010</v>
      </c>
      <c r="P12" s="229"/>
    </row>
    <row r="13" spans="2:16" ht="15">
      <c r="B13" s="215" t="s">
        <v>56</v>
      </c>
      <c r="C13" s="230"/>
      <c r="D13" s="231">
        <f aca="true" t="shared" si="0" ref="D13:O15">(D7-C7)/C7</f>
        <v>0.0430903888234304</v>
      </c>
      <c r="E13" s="231">
        <f t="shared" si="0"/>
        <v>0.018799419073745362</v>
      </c>
      <c r="F13" s="231">
        <f t="shared" si="0"/>
        <v>0.05816900293022888</v>
      </c>
      <c r="G13" s="231">
        <f t="shared" si="0"/>
        <v>0.08101635295438386</v>
      </c>
      <c r="H13" s="231">
        <f t="shared" si="0"/>
        <v>0.04368595956798671</v>
      </c>
      <c r="I13" s="231">
        <f t="shared" si="0"/>
        <v>0.0472636815920398</v>
      </c>
      <c r="J13" s="231">
        <f t="shared" si="0"/>
        <v>0.0022486144101346002</v>
      </c>
      <c r="K13" s="231">
        <f t="shared" si="0"/>
        <v>0.019970928395373823</v>
      </c>
      <c r="L13" s="231">
        <f t="shared" si="0"/>
        <v>0.05319412603011339</v>
      </c>
      <c r="M13" s="231">
        <f t="shared" si="0"/>
        <v>0.014119723488748345</v>
      </c>
      <c r="N13" s="231">
        <f t="shared" si="0"/>
        <v>0.06259608411892675</v>
      </c>
      <c r="O13" s="232">
        <f t="shared" si="0"/>
        <v>0.03707040100455873</v>
      </c>
      <c r="P13" s="233"/>
    </row>
    <row r="14" spans="2:16" ht="15">
      <c r="B14" s="215" t="s">
        <v>57</v>
      </c>
      <c r="C14" s="230"/>
      <c r="D14" s="231">
        <f t="shared" si="0"/>
        <v>-0.0004527447651386531</v>
      </c>
      <c r="E14" s="231">
        <f t="shared" si="0"/>
        <v>0.0047559732759596875</v>
      </c>
      <c r="F14" s="231">
        <f t="shared" si="0"/>
        <v>0.032570720162290095</v>
      </c>
      <c r="G14" s="231">
        <f t="shared" si="0"/>
        <v>0.0725824055882995</v>
      </c>
      <c r="H14" s="231">
        <f t="shared" si="0"/>
        <v>0.09117736847461076</v>
      </c>
      <c r="I14" s="231">
        <f t="shared" si="0"/>
        <v>0.08374522055394945</v>
      </c>
      <c r="J14" s="231">
        <f t="shared" si="0"/>
        <v>0.05834265553738921</v>
      </c>
      <c r="K14" s="231">
        <f t="shared" si="0"/>
        <v>0.05878526709488576</v>
      </c>
      <c r="L14" s="231">
        <f t="shared" si="0"/>
        <v>0.054369528490247274</v>
      </c>
      <c r="M14" s="231">
        <f t="shared" si="0"/>
        <v>0.04202476329206118</v>
      </c>
      <c r="N14" s="231">
        <f t="shared" si="0"/>
        <v>0.06101908156846299</v>
      </c>
      <c r="O14" s="232">
        <f t="shared" si="0"/>
        <v>0.04209486166007905</v>
      </c>
      <c r="P14" s="233"/>
    </row>
    <row r="15" spans="2:15" ht="15.75" thickBot="1">
      <c r="B15" s="223" t="s">
        <v>58</v>
      </c>
      <c r="C15" s="234"/>
      <c r="D15" s="235">
        <f t="shared" si="0"/>
        <v>0.03128930335286358</v>
      </c>
      <c r="E15" s="235">
        <f t="shared" si="0"/>
        <v>0.015110502989381006</v>
      </c>
      <c r="F15" s="235">
        <f t="shared" si="0"/>
        <v>0.051513464412342135</v>
      </c>
      <c r="G15" s="235">
        <f t="shared" si="0"/>
        <v>0.07886303469416191</v>
      </c>
      <c r="H15" s="235">
        <f t="shared" si="0"/>
        <v>0.055740668991347025</v>
      </c>
      <c r="I15" s="235">
        <f t="shared" si="0"/>
        <v>0.05683458517847968</v>
      </c>
      <c r="J15" s="235">
        <f t="shared" si="0"/>
        <v>0.01733956847856283</v>
      </c>
      <c r="K15" s="235">
        <f t="shared" si="0"/>
        <v>0.030833997041756742</v>
      </c>
      <c r="L15" s="235">
        <f t="shared" si="0"/>
        <v>0.05353200883002208</v>
      </c>
      <c r="M15" s="235">
        <f t="shared" si="0"/>
        <v>0.02214772132006286</v>
      </c>
      <c r="N15" s="235">
        <f t="shared" si="0"/>
        <v>0.06213357385921037</v>
      </c>
      <c r="O15" s="236">
        <f t="shared" si="0"/>
        <v>0.0385424507363017</v>
      </c>
    </row>
    <row r="17" ht="15">
      <c r="B17" s="211" t="s">
        <v>60</v>
      </c>
    </row>
    <row r="18" spans="2:15" ht="15">
      <c r="B18" s="341" t="s">
        <v>61</v>
      </c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</row>
    <row r="19" spans="2:15" ht="15"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</row>
  </sheetData>
  <sheetProtection password="E32A" sheet="1" objects="1" scenarios="1" insertColumns="0" insertRows="0" deleteColumns="0" deleteRows="0"/>
  <mergeCells count="5">
    <mergeCell ref="B2:I2"/>
    <mergeCell ref="J2:M2"/>
    <mergeCell ref="B3:G3"/>
    <mergeCell ref="J3:M3"/>
    <mergeCell ref="B18:O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E34" sqref="E34"/>
    </sheetView>
  </sheetViews>
  <sheetFormatPr defaultColWidth="12.421875" defaultRowHeight="15"/>
  <cols>
    <col min="1" max="1" width="4.57421875" style="211" customWidth="1"/>
    <col min="2" max="2" width="35.57421875" style="211" customWidth="1"/>
    <col min="3" max="3" width="29.28125" style="211" customWidth="1"/>
    <col min="4" max="15" width="12.421875" style="211" customWidth="1"/>
    <col min="16" max="16" width="14.00390625" style="211" customWidth="1"/>
    <col min="17" max="17" width="13.7109375" style="211" customWidth="1"/>
    <col min="18" max="18" width="17.8515625" style="211" customWidth="1"/>
    <col min="19" max="19" width="15.00390625" style="211" customWidth="1"/>
    <col min="20" max="16384" width="12.421875" style="211" customWidth="1"/>
  </cols>
  <sheetData>
    <row r="2" spans="2:13" ht="18.75">
      <c r="B2" s="337" t="s">
        <v>62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4" ht="15.75" thickBot="1"/>
    <row r="5" spans="2:18" ht="16.5" thickBot="1">
      <c r="B5" s="237" t="s">
        <v>55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27"/>
    </row>
    <row r="6" spans="2:19" ht="32.25" thickBot="1">
      <c r="B6" s="215"/>
      <c r="C6" s="238">
        <v>1998</v>
      </c>
      <c r="D6" s="239">
        <v>1999</v>
      </c>
      <c r="E6" s="239">
        <v>2000</v>
      </c>
      <c r="F6" s="239">
        <v>2001</v>
      </c>
      <c r="G6" s="239">
        <v>2002</v>
      </c>
      <c r="H6" s="239">
        <v>2003</v>
      </c>
      <c r="I6" s="239">
        <v>2004</v>
      </c>
      <c r="J6" s="239">
        <v>2005</v>
      </c>
      <c r="K6" s="239">
        <v>2006</v>
      </c>
      <c r="L6" s="239">
        <v>2007</v>
      </c>
      <c r="M6" s="239">
        <v>2008</v>
      </c>
      <c r="N6" s="239">
        <v>2009</v>
      </c>
      <c r="O6" s="228">
        <v>2010</v>
      </c>
      <c r="P6" s="240" t="s">
        <v>63</v>
      </c>
      <c r="Q6" s="241" t="s">
        <v>64</v>
      </c>
      <c r="R6" s="242" t="s">
        <v>65</v>
      </c>
      <c r="S6" s="243"/>
    </row>
    <row r="7" spans="2:18" ht="15">
      <c r="B7" s="244" t="s">
        <v>66</v>
      </c>
      <c r="C7" s="245">
        <v>37449</v>
      </c>
      <c r="D7" s="246">
        <v>39144</v>
      </c>
      <c r="E7" s="246">
        <v>39933</v>
      </c>
      <c r="F7" s="246">
        <v>41901</v>
      </c>
      <c r="G7" s="246">
        <v>45294</v>
      </c>
      <c r="H7" s="246">
        <v>47109</v>
      </c>
      <c r="I7" s="246">
        <v>49986</v>
      </c>
      <c r="J7" s="246">
        <v>50835</v>
      </c>
      <c r="K7" s="246">
        <v>52758</v>
      </c>
      <c r="L7" s="246">
        <v>56295</v>
      </c>
      <c r="M7" s="246">
        <v>57693</v>
      </c>
      <c r="N7" s="246">
        <v>60903</v>
      </c>
      <c r="O7" s="247">
        <v>63003</v>
      </c>
      <c r="P7" s="248">
        <f>O7-G7</f>
        <v>17709</v>
      </c>
      <c r="Q7" s="249">
        <f>P7/G7</f>
        <v>0.39097893760763014</v>
      </c>
      <c r="R7" s="250">
        <f>(G7-C7)/C7</f>
        <v>0.20948489946327004</v>
      </c>
    </row>
    <row r="8" spans="2:18" ht="15">
      <c r="B8" s="244" t="s">
        <v>67</v>
      </c>
      <c r="C8" s="251">
        <v>33843</v>
      </c>
      <c r="D8" s="252">
        <v>35220</v>
      </c>
      <c r="E8" s="252">
        <v>35829</v>
      </c>
      <c r="F8" s="252">
        <v>38268</v>
      </c>
      <c r="G8" s="252">
        <v>41370</v>
      </c>
      <c r="H8" s="252">
        <v>43341</v>
      </c>
      <c r="I8" s="252">
        <v>44739</v>
      </c>
      <c r="J8" s="252">
        <v>44103</v>
      </c>
      <c r="K8" s="252">
        <v>44076</v>
      </c>
      <c r="L8" s="252">
        <v>45690</v>
      </c>
      <c r="M8" s="252">
        <v>45732</v>
      </c>
      <c r="N8" s="252">
        <v>48960</v>
      </c>
      <c r="O8" s="253">
        <v>50937</v>
      </c>
      <c r="P8" s="254">
        <f>O8-G8</f>
        <v>9567</v>
      </c>
      <c r="Q8" s="255">
        <f>P8/G8</f>
        <v>0.2312545322697607</v>
      </c>
      <c r="R8" s="250">
        <f>(G8-C8)/C8</f>
        <v>0.2224093608722631</v>
      </c>
    </row>
    <row r="9" spans="2:18" ht="15">
      <c r="B9" s="244" t="s">
        <v>58</v>
      </c>
      <c r="C9" s="251">
        <f aca="true" t="shared" si="0" ref="C9:M9">C8+C7</f>
        <v>71292</v>
      </c>
      <c r="D9" s="252">
        <f t="shared" si="0"/>
        <v>74364</v>
      </c>
      <c r="E9" s="252">
        <f t="shared" si="0"/>
        <v>75762</v>
      </c>
      <c r="F9" s="252">
        <f t="shared" si="0"/>
        <v>80169</v>
      </c>
      <c r="G9" s="252">
        <f t="shared" si="0"/>
        <v>86664</v>
      </c>
      <c r="H9" s="252">
        <f t="shared" si="0"/>
        <v>90450</v>
      </c>
      <c r="I9" s="252">
        <f t="shared" si="0"/>
        <v>94725</v>
      </c>
      <c r="J9" s="252">
        <f t="shared" si="0"/>
        <v>94938</v>
      </c>
      <c r="K9" s="252">
        <f t="shared" si="0"/>
        <v>96834</v>
      </c>
      <c r="L9" s="252">
        <f t="shared" si="0"/>
        <v>101985</v>
      </c>
      <c r="M9" s="252">
        <f t="shared" si="0"/>
        <v>103425</v>
      </c>
      <c r="N9" s="252">
        <v>109899</v>
      </c>
      <c r="O9" s="253">
        <v>113973</v>
      </c>
      <c r="P9" s="254">
        <f>O9-G9</f>
        <v>27309</v>
      </c>
      <c r="Q9" s="255">
        <f>P9/G9</f>
        <v>0.3151135419551371</v>
      </c>
      <c r="R9" s="256"/>
    </row>
    <row r="10" spans="2:18" ht="15">
      <c r="B10" s="215"/>
      <c r="C10" s="251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3"/>
      <c r="P10" s="254"/>
      <c r="Q10" s="255"/>
      <c r="R10" s="256"/>
    </row>
    <row r="11" spans="2:18" ht="15">
      <c r="B11" s="215" t="s">
        <v>68</v>
      </c>
      <c r="C11" s="251">
        <f>C7-C8</f>
        <v>3606</v>
      </c>
      <c r="D11" s="252">
        <f aca="true" t="shared" si="1" ref="D11:O11">D7-D8</f>
        <v>3924</v>
      </c>
      <c r="E11" s="252">
        <f t="shared" si="1"/>
        <v>4104</v>
      </c>
      <c r="F11" s="252">
        <f t="shared" si="1"/>
        <v>3633</v>
      </c>
      <c r="G11" s="252">
        <f t="shared" si="1"/>
        <v>3924</v>
      </c>
      <c r="H11" s="252">
        <f t="shared" si="1"/>
        <v>3768</v>
      </c>
      <c r="I11" s="252">
        <f t="shared" si="1"/>
        <v>5247</v>
      </c>
      <c r="J11" s="252">
        <f t="shared" si="1"/>
        <v>6732</v>
      </c>
      <c r="K11" s="252">
        <f t="shared" si="1"/>
        <v>8682</v>
      </c>
      <c r="L11" s="252">
        <f t="shared" si="1"/>
        <v>10605</v>
      </c>
      <c r="M11" s="252">
        <f t="shared" si="1"/>
        <v>11961</v>
      </c>
      <c r="N11" s="252">
        <f t="shared" si="1"/>
        <v>11943</v>
      </c>
      <c r="O11" s="253">
        <f t="shared" si="1"/>
        <v>12066</v>
      </c>
      <c r="P11" s="215"/>
      <c r="Q11" s="257"/>
      <c r="R11" s="256"/>
    </row>
    <row r="12" spans="2:18" ht="15.75" thickBot="1">
      <c r="B12" s="223" t="s">
        <v>69</v>
      </c>
      <c r="C12" s="258">
        <f>C7/C9</f>
        <v>0.5252903551590641</v>
      </c>
      <c r="D12" s="259">
        <f aca="true" t="shared" si="2" ref="D12:O12">D7/D9</f>
        <v>0.52638373406487</v>
      </c>
      <c r="E12" s="259">
        <f t="shared" si="2"/>
        <v>0.5270848182466144</v>
      </c>
      <c r="F12" s="259">
        <f t="shared" si="2"/>
        <v>0.5226583841634547</v>
      </c>
      <c r="G12" s="259">
        <f t="shared" si="2"/>
        <v>0.5226391581279424</v>
      </c>
      <c r="H12" s="259">
        <f t="shared" si="2"/>
        <v>0.5208291873963515</v>
      </c>
      <c r="I12" s="259">
        <f t="shared" si="2"/>
        <v>0.5276959619952494</v>
      </c>
      <c r="J12" s="259">
        <f t="shared" si="2"/>
        <v>0.5354547178158378</v>
      </c>
      <c r="K12" s="259">
        <f t="shared" si="2"/>
        <v>0.5448292954953838</v>
      </c>
      <c r="L12" s="259">
        <f t="shared" si="2"/>
        <v>0.5519929401382556</v>
      </c>
      <c r="M12" s="259">
        <f t="shared" si="2"/>
        <v>0.5578245105148658</v>
      </c>
      <c r="N12" s="259">
        <f t="shared" si="2"/>
        <v>0.5541724674473835</v>
      </c>
      <c r="O12" s="260">
        <f t="shared" si="2"/>
        <v>0.5527888184043589</v>
      </c>
      <c r="P12" s="223"/>
      <c r="Q12" s="261"/>
      <c r="R12" s="262"/>
    </row>
    <row r="13" spans="2:18" ht="15.75" thickBot="1">
      <c r="B13" s="261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7"/>
      <c r="Q13" s="257"/>
      <c r="R13" s="257"/>
    </row>
    <row r="14" spans="2:18" ht="16.5" thickBot="1">
      <c r="B14" s="212" t="s">
        <v>59</v>
      </c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4"/>
      <c r="P14" s="215"/>
      <c r="Q14" s="257"/>
      <c r="R14" s="257"/>
    </row>
    <row r="15" spans="2:18" ht="15.75" thickBot="1">
      <c r="B15" s="215"/>
      <c r="C15" s="216">
        <v>1998</v>
      </c>
      <c r="D15" s="217">
        <v>1999</v>
      </c>
      <c r="E15" s="217">
        <v>2000</v>
      </c>
      <c r="F15" s="217">
        <v>2001</v>
      </c>
      <c r="G15" s="217">
        <v>2002</v>
      </c>
      <c r="H15" s="217">
        <v>2003</v>
      </c>
      <c r="I15" s="217">
        <v>2004</v>
      </c>
      <c r="J15" s="217">
        <v>2005</v>
      </c>
      <c r="K15" s="217">
        <v>2006</v>
      </c>
      <c r="L15" s="217">
        <v>2007</v>
      </c>
      <c r="M15" s="217">
        <v>2008</v>
      </c>
      <c r="N15" s="217">
        <v>2009</v>
      </c>
      <c r="O15" s="228">
        <v>2010</v>
      </c>
      <c r="P15" s="257"/>
      <c r="Q15" s="257"/>
      <c r="R15" s="257"/>
    </row>
    <row r="16" spans="2:18" ht="15">
      <c r="B16" s="244" t="s">
        <v>66</v>
      </c>
      <c r="C16" s="265"/>
      <c r="D16" s="255">
        <f aca="true" t="shared" si="3" ref="D16:N18">(D7-C7)/C7</f>
        <v>0.04526155571577345</v>
      </c>
      <c r="E16" s="255">
        <f t="shared" si="3"/>
        <v>0.020156345800122624</v>
      </c>
      <c r="F16" s="255">
        <f t="shared" si="3"/>
        <v>0.049282548268349484</v>
      </c>
      <c r="G16" s="255">
        <f t="shared" si="3"/>
        <v>0.08097658767093864</v>
      </c>
      <c r="H16" s="255">
        <f t="shared" si="3"/>
        <v>0.04007153265333157</v>
      </c>
      <c r="I16" s="255">
        <f t="shared" si="3"/>
        <v>0.06107113290454053</v>
      </c>
      <c r="J16" s="255">
        <f t="shared" si="3"/>
        <v>0.01698475573160485</v>
      </c>
      <c r="K16" s="255">
        <f t="shared" si="3"/>
        <v>0.037828267925641784</v>
      </c>
      <c r="L16" s="255">
        <f t="shared" si="3"/>
        <v>0.06704196519959059</v>
      </c>
      <c r="M16" s="255">
        <f t="shared" si="3"/>
        <v>0.024833466560085265</v>
      </c>
      <c r="N16" s="255">
        <f t="shared" si="3"/>
        <v>0.05563933232801206</v>
      </c>
      <c r="O16" s="266">
        <f>(O7-N7)/N7</f>
        <v>0.034481060046303136</v>
      </c>
      <c r="P16" s="257"/>
      <c r="Q16" s="257"/>
      <c r="R16" s="257"/>
    </row>
    <row r="17" spans="2:18" ht="15">
      <c r="B17" s="244" t="s">
        <v>67</v>
      </c>
      <c r="C17" s="265"/>
      <c r="D17" s="255">
        <f t="shared" si="3"/>
        <v>0.04068788227993972</v>
      </c>
      <c r="E17" s="255">
        <f t="shared" si="3"/>
        <v>0.01729131175468484</v>
      </c>
      <c r="F17" s="255">
        <f t="shared" si="3"/>
        <v>0.06807334840492339</v>
      </c>
      <c r="G17" s="255">
        <f t="shared" si="3"/>
        <v>0.0810598933835058</v>
      </c>
      <c r="H17" s="255">
        <f t="shared" si="3"/>
        <v>0.047643219724437996</v>
      </c>
      <c r="I17" s="255">
        <f t="shared" si="3"/>
        <v>0.03225583166055236</v>
      </c>
      <c r="J17" s="255">
        <f t="shared" si="3"/>
        <v>-0.01421578488567022</v>
      </c>
      <c r="K17" s="255">
        <f t="shared" si="3"/>
        <v>-0.0006122032514794912</v>
      </c>
      <c r="L17" s="255">
        <f t="shared" si="3"/>
        <v>0.03661856792812415</v>
      </c>
      <c r="M17" s="255">
        <f t="shared" si="3"/>
        <v>0.0009192383453709783</v>
      </c>
      <c r="N17" s="255">
        <f t="shared" si="3"/>
        <v>0.07058514825505116</v>
      </c>
      <c r="O17" s="266">
        <f>(O8-N8)/N8</f>
        <v>0.040379901960784316</v>
      </c>
      <c r="P17" s="257"/>
      <c r="Q17" s="257"/>
      <c r="R17" s="257"/>
    </row>
    <row r="18" spans="2:18" ht="15.75" thickBot="1">
      <c r="B18" s="267" t="s">
        <v>58</v>
      </c>
      <c r="C18" s="268"/>
      <c r="D18" s="269">
        <f t="shared" si="3"/>
        <v>0.0430903888234304</v>
      </c>
      <c r="E18" s="269">
        <f t="shared" si="3"/>
        <v>0.018799419073745362</v>
      </c>
      <c r="F18" s="269">
        <f t="shared" si="3"/>
        <v>0.05816900293022888</v>
      </c>
      <c r="G18" s="269">
        <f t="shared" si="3"/>
        <v>0.08101635295438386</v>
      </c>
      <c r="H18" s="269">
        <f t="shared" si="3"/>
        <v>0.04368595956798671</v>
      </c>
      <c r="I18" s="269">
        <f t="shared" si="3"/>
        <v>0.0472636815920398</v>
      </c>
      <c r="J18" s="269">
        <f t="shared" si="3"/>
        <v>0.0022486144101346002</v>
      </c>
      <c r="K18" s="269">
        <f t="shared" si="3"/>
        <v>0.019970928395373823</v>
      </c>
      <c r="L18" s="269">
        <f t="shared" si="3"/>
        <v>0.05319412603011339</v>
      </c>
      <c r="M18" s="269">
        <f t="shared" si="3"/>
        <v>0.014119723488748345</v>
      </c>
      <c r="N18" s="269">
        <f t="shared" si="3"/>
        <v>0.06259608411892675</v>
      </c>
      <c r="O18" s="270">
        <f>(O9-N9)/N9</f>
        <v>0.03707040100455873</v>
      </c>
      <c r="P18" s="257"/>
      <c r="Q18" s="257"/>
      <c r="R18" s="257"/>
    </row>
    <row r="20" spans="2:4" ht="15">
      <c r="B20" s="342" t="s">
        <v>70</v>
      </c>
      <c r="C20" s="342"/>
      <c r="D20" s="342"/>
    </row>
    <row r="21" spans="2:15" ht="15">
      <c r="B21" s="341" t="s">
        <v>71</v>
      </c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</row>
    <row r="22" spans="2:15" ht="15"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</row>
  </sheetData>
  <sheetProtection password="E32A" sheet="1" objects="1" scenarios="1" insertColumns="0" insertRows="0" deleteColumns="0" deleteRows="0"/>
  <mergeCells count="3">
    <mergeCell ref="B2:M2"/>
    <mergeCell ref="B20:D20"/>
    <mergeCell ref="B21:O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4"/>
  <sheetViews>
    <sheetView zoomScalePageLayoutView="0" workbookViewId="0" topLeftCell="A1">
      <selection activeCell="H35" sqref="H35"/>
    </sheetView>
  </sheetViews>
  <sheetFormatPr defaultColWidth="12.421875" defaultRowHeight="15"/>
  <cols>
    <col min="1" max="1" width="3.8515625" style="211" customWidth="1"/>
    <col min="2" max="2" width="36.421875" style="211" customWidth="1"/>
    <col min="3" max="15" width="12.421875" style="211" customWidth="1"/>
    <col min="16" max="16" width="14.8515625" style="211" customWidth="1"/>
    <col min="17" max="17" width="13.8515625" style="211" customWidth="1"/>
    <col min="18" max="18" width="14.421875" style="211" customWidth="1"/>
    <col min="19" max="16384" width="12.421875" style="211" customWidth="1"/>
  </cols>
  <sheetData>
    <row r="2" spans="2:13" ht="18.75">
      <c r="B2" s="337" t="s">
        <v>72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</row>
    <row r="4" ht="15.75" thickBot="1"/>
    <row r="5" spans="2:18" ht="16.5" thickBot="1">
      <c r="B5" s="237" t="s">
        <v>55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27"/>
    </row>
    <row r="6" spans="2:18" ht="15">
      <c r="B6" s="215"/>
      <c r="C6" s="353">
        <v>1998</v>
      </c>
      <c r="D6" s="345">
        <v>1999</v>
      </c>
      <c r="E6" s="345">
        <v>2000</v>
      </c>
      <c r="F6" s="345">
        <v>2001</v>
      </c>
      <c r="G6" s="345">
        <v>2002</v>
      </c>
      <c r="H6" s="345">
        <v>2003</v>
      </c>
      <c r="I6" s="345">
        <v>2004</v>
      </c>
      <c r="J6" s="345">
        <v>2005</v>
      </c>
      <c r="K6" s="345">
        <v>2006</v>
      </c>
      <c r="L6" s="345">
        <v>2007</v>
      </c>
      <c r="M6" s="345">
        <v>2008</v>
      </c>
      <c r="N6" s="345">
        <v>2009</v>
      </c>
      <c r="O6" s="347">
        <v>2010</v>
      </c>
      <c r="P6" s="349" t="s">
        <v>63</v>
      </c>
      <c r="Q6" s="351" t="s">
        <v>73</v>
      </c>
      <c r="R6" s="343" t="s">
        <v>74</v>
      </c>
    </row>
    <row r="7" spans="2:18" ht="16.5" thickBot="1">
      <c r="B7" s="271"/>
      <c r="C7" s="354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8"/>
      <c r="P7" s="350"/>
      <c r="Q7" s="352"/>
      <c r="R7" s="344"/>
    </row>
    <row r="8" spans="2:18" ht="15.75">
      <c r="B8" s="244" t="s">
        <v>66</v>
      </c>
      <c r="C8" s="272">
        <v>11763</v>
      </c>
      <c r="D8" s="273">
        <v>11817</v>
      </c>
      <c r="E8" s="273">
        <v>12138</v>
      </c>
      <c r="F8" s="273">
        <v>12681</v>
      </c>
      <c r="G8" s="273">
        <v>13545</v>
      </c>
      <c r="H8" s="273">
        <v>14754</v>
      </c>
      <c r="I8" s="273">
        <v>15975</v>
      </c>
      <c r="J8" s="273">
        <v>16920</v>
      </c>
      <c r="K8" s="273">
        <v>18060</v>
      </c>
      <c r="L8" s="273">
        <v>19071</v>
      </c>
      <c r="M8" s="273">
        <v>20091</v>
      </c>
      <c r="N8" s="274">
        <v>21270</v>
      </c>
      <c r="O8" s="275">
        <v>22278</v>
      </c>
      <c r="P8" s="276">
        <f>O8-G8</f>
        <v>8733</v>
      </c>
      <c r="Q8" s="277">
        <f>P8/G8</f>
        <v>0.6447397563676633</v>
      </c>
      <c r="R8" s="278">
        <f>(G8-C8)/C8</f>
        <v>0.1514919663351186</v>
      </c>
    </row>
    <row r="9" spans="2:18" ht="15.75">
      <c r="B9" s="244" t="s">
        <v>67</v>
      </c>
      <c r="C9" s="279">
        <v>14742</v>
      </c>
      <c r="D9" s="280">
        <v>14676</v>
      </c>
      <c r="E9" s="280">
        <v>14481</v>
      </c>
      <c r="F9" s="280">
        <v>14805</v>
      </c>
      <c r="G9" s="280">
        <v>15936</v>
      </c>
      <c r="H9" s="280">
        <v>17415</v>
      </c>
      <c r="I9" s="280">
        <v>18888</v>
      </c>
      <c r="J9" s="280">
        <v>19977</v>
      </c>
      <c r="K9" s="280">
        <v>21006</v>
      </c>
      <c r="L9" s="280">
        <v>22119</v>
      </c>
      <c r="M9" s="280">
        <v>22830</v>
      </c>
      <c r="N9" s="281">
        <v>24267</v>
      </c>
      <c r="O9" s="282">
        <v>25176</v>
      </c>
      <c r="P9" s="276">
        <f>O9-G9</f>
        <v>9240</v>
      </c>
      <c r="Q9" s="277">
        <f>P9/G9</f>
        <v>0.5798192771084337</v>
      </c>
      <c r="R9" s="278">
        <f>(G9-C9)/C9</f>
        <v>0.08099308099308099</v>
      </c>
    </row>
    <row r="10" spans="2:18" ht="15.75">
      <c r="B10" s="244" t="s">
        <v>58</v>
      </c>
      <c r="C10" s="279">
        <v>26505</v>
      </c>
      <c r="D10" s="280">
        <v>26493</v>
      </c>
      <c r="E10" s="280">
        <v>26619</v>
      </c>
      <c r="F10" s="280">
        <v>27486</v>
      </c>
      <c r="G10" s="280">
        <v>29481</v>
      </c>
      <c r="H10" s="280">
        <v>32169</v>
      </c>
      <c r="I10" s="280">
        <v>34863</v>
      </c>
      <c r="J10" s="280">
        <v>36897</v>
      </c>
      <c r="K10" s="280">
        <v>39066</v>
      </c>
      <c r="L10" s="280">
        <v>41190</v>
      </c>
      <c r="M10" s="280">
        <v>42921</v>
      </c>
      <c r="N10" s="281">
        <v>45540</v>
      </c>
      <c r="O10" s="282">
        <v>47457</v>
      </c>
      <c r="P10" s="276">
        <f>O10-G10</f>
        <v>17976</v>
      </c>
      <c r="Q10" s="277">
        <f>P10/G10</f>
        <v>0.6097486516739595</v>
      </c>
      <c r="R10" s="256"/>
    </row>
    <row r="11" spans="2:18" ht="15.75">
      <c r="B11" s="283"/>
      <c r="C11" s="279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4"/>
      <c r="O11" s="285"/>
      <c r="P11" s="215"/>
      <c r="Q11" s="257"/>
      <c r="R11" s="256"/>
    </row>
    <row r="12" spans="2:18" ht="15.75">
      <c r="B12" s="286" t="s">
        <v>75</v>
      </c>
      <c r="C12" s="287">
        <f>C9-C8</f>
        <v>2979</v>
      </c>
      <c r="D12" s="288">
        <f aca="true" t="shared" si="0" ref="D12:O12">D9-D8</f>
        <v>2859</v>
      </c>
      <c r="E12" s="288">
        <f t="shared" si="0"/>
        <v>2343</v>
      </c>
      <c r="F12" s="288">
        <f t="shared" si="0"/>
        <v>2124</v>
      </c>
      <c r="G12" s="288">
        <f t="shared" si="0"/>
        <v>2391</v>
      </c>
      <c r="H12" s="288">
        <f t="shared" si="0"/>
        <v>2661</v>
      </c>
      <c r="I12" s="288">
        <f t="shared" si="0"/>
        <v>2913</v>
      </c>
      <c r="J12" s="288">
        <f t="shared" si="0"/>
        <v>3057</v>
      </c>
      <c r="K12" s="288">
        <f t="shared" si="0"/>
        <v>2946</v>
      </c>
      <c r="L12" s="288">
        <f t="shared" si="0"/>
        <v>3048</v>
      </c>
      <c r="M12" s="288">
        <f t="shared" si="0"/>
        <v>2739</v>
      </c>
      <c r="N12" s="288">
        <f t="shared" si="0"/>
        <v>2997</v>
      </c>
      <c r="O12" s="289">
        <f t="shared" si="0"/>
        <v>2898</v>
      </c>
      <c r="P12" s="215"/>
      <c r="Q12" s="257"/>
      <c r="R12" s="256"/>
    </row>
    <row r="13" spans="2:18" ht="16.5" thickBot="1">
      <c r="B13" s="290" t="s">
        <v>76</v>
      </c>
      <c r="C13" s="291">
        <f>C8/C10</f>
        <v>0.4438030560271647</v>
      </c>
      <c r="D13" s="292">
        <f aca="true" t="shared" si="1" ref="D13:O13">D8/D10</f>
        <v>0.4460423508096478</v>
      </c>
      <c r="E13" s="292">
        <f t="shared" si="1"/>
        <v>0.45599008227206134</v>
      </c>
      <c r="F13" s="292">
        <f t="shared" si="1"/>
        <v>0.4613621480026195</v>
      </c>
      <c r="G13" s="292">
        <f t="shared" si="1"/>
        <v>0.4594484583290933</v>
      </c>
      <c r="H13" s="292">
        <f t="shared" si="1"/>
        <v>0.45864030588454724</v>
      </c>
      <c r="I13" s="292">
        <f t="shared" si="1"/>
        <v>0.4582221839772825</v>
      </c>
      <c r="J13" s="292">
        <f t="shared" si="1"/>
        <v>0.4585738677941296</v>
      </c>
      <c r="K13" s="292">
        <f t="shared" si="1"/>
        <v>0.46229457840577487</v>
      </c>
      <c r="L13" s="292">
        <f t="shared" si="1"/>
        <v>0.46300072833211947</v>
      </c>
      <c r="M13" s="292">
        <f t="shared" si="1"/>
        <v>0.46809254211225276</v>
      </c>
      <c r="N13" s="292">
        <f t="shared" si="1"/>
        <v>0.4670619235836627</v>
      </c>
      <c r="O13" s="293">
        <f t="shared" si="1"/>
        <v>0.46943548896896137</v>
      </c>
      <c r="P13" s="223"/>
      <c r="Q13" s="261"/>
      <c r="R13" s="262"/>
    </row>
    <row r="14" spans="2:18" ht="15.75">
      <c r="B14" s="294"/>
      <c r="C14" s="295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57"/>
      <c r="Q14" s="257"/>
      <c r="R14" s="257"/>
    </row>
    <row r="15" spans="1:19" ht="16.5" thickBot="1">
      <c r="A15" s="257"/>
      <c r="B15" s="297"/>
      <c r="C15" s="295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57"/>
      <c r="Q15" s="257"/>
      <c r="R15" s="257"/>
      <c r="S15" s="257"/>
    </row>
    <row r="16" spans="2:18" ht="16.5" thickBot="1">
      <c r="B16" s="298" t="s">
        <v>59</v>
      </c>
      <c r="C16" s="299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1"/>
      <c r="P16" s="215"/>
      <c r="Q16" s="257"/>
      <c r="R16" s="257"/>
    </row>
    <row r="17" spans="2:18" ht="16.5" thickBot="1">
      <c r="B17" s="215"/>
      <c r="C17" s="302">
        <v>1998</v>
      </c>
      <c r="D17" s="303">
        <v>1999</v>
      </c>
      <c r="E17" s="303">
        <v>2000</v>
      </c>
      <c r="F17" s="303">
        <v>2001</v>
      </c>
      <c r="G17" s="303">
        <v>2002</v>
      </c>
      <c r="H17" s="303">
        <v>2003</v>
      </c>
      <c r="I17" s="303">
        <v>2004</v>
      </c>
      <c r="J17" s="303">
        <v>2005</v>
      </c>
      <c r="K17" s="303">
        <v>2006</v>
      </c>
      <c r="L17" s="303">
        <v>2007</v>
      </c>
      <c r="M17" s="303">
        <v>2008</v>
      </c>
      <c r="N17" s="303">
        <v>2009</v>
      </c>
      <c r="O17" s="218">
        <v>2010</v>
      </c>
      <c r="P17" s="215"/>
      <c r="Q17" s="257"/>
      <c r="R17" s="257"/>
    </row>
    <row r="18" spans="2:18" ht="15">
      <c r="B18" s="244" t="s">
        <v>66</v>
      </c>
      <c r="C18" s="215"/>
      <c r="D18" s="255">
        <f aca="true" t="shared" si="2" ref="D18:O20">(D8-C8)/C8</f>
        <v>0.0045906656465187455</v>
      </c>
      <c r="E18" s="255">
        <f t="shared" si="2"/>
        <v>0.027164254887027166</v>
      </c>
      <c r="F18" s="255">
        <f t="shared" si="2"/>
        <v>0.04473554127533366</v>
      </c>
      <c r="G18" s="255">
        <f t="shared" si="2"/>
        <v>0.06813342796309439</v>
      </c>
      <c r="H18" s="255">
        <f t="shared" si="2"/>
        <v>0.08925802879291252</v>
      </c>
      <c r="I18" s="255">
        <f t="shared" si="2"/>
        <v>0.08275721838145587</v>
      </c>
      <c r="J18" s="255">
        <f t="shared" si="2"/>
        <v>0.059154929577464786</v>
      </c>
      <c r="K18" s="255">
        <f t="shared" si="2"/>
        <v>0.0673758865248227</v>
      </c>
      <c r="L18" s="255">
        <f t="shared" si="2"/>
        <v>0.055980066445182726</v>
      </c>
      <c r="M18" s="255">
        <f t="shared" si="2"/>
        <v>0.05348434796287557</v>
      </c>
      <c r="N18" s="255">
        <f t="shared" si="2"/>
        <v>0.05868299238464984</v>
      </c>
      <c r="O18" s="266">
        <f t="shared" si="2"/>
        <v>0.04739069111424542</v>
      </c>
      <c r="P18" s="215"/>
      <c r="Q18" s="257"/>
      <c r="R18" s="257"/>
    </row>
    <row r="19" spans="2:18" ht="15">
      <c r="B19" s="244" t="s">
        <v>67</v>
      </c>
      <c r="C19" s="215"/>
      <c r="D19" s="255">
        <f t="shared" si="2"/>
        <v>-0.004477004477004477</v>
      </c>
      <c r="E19" s="255">
        <f t="shared" si="2"/>
        <v>-0.013286999182338511</v>
      </c>
      <c r="F19" s="255">
        <f t="shared" si="2"/>
        <v>0.022374145431945307</v>
      </c>
      <c r="G19" s="255">
        <f t="shared" si="2"/>
        <v>0.07639311043566363</v>
      </c>
      <c r="H19" s="255">
        <f t="shared" si="2"/>
        <v>0.09280873493975904</v>
      </c>
      <c r="I19" s="255">
        <f t="shared" si="2"/>
        <v>0.08458225667527994</v>
      </c>
      <c r="J19" s="255">
        <f t="shared" si="2"/>
        <v>0.057655654383735704</v>
      </c>
      <c r="K19" s="255">
        <f t="shared" si="2"/>
        <v>0.05150923562096411</v>
      </c>
      <c r="L19" s="255">
        <f t="shared" si="2"/>
        <v>0.052984861468151956</v>
      </c>
      <c r="M19" s="255">
        <f t="shared" si="2"/>
        <v>0.032144310321443104</v>
      </c>
      <c r="N19" s="255">
        <f t="shared" si="2"/>
        <v>0.06294349540078843</v>
      </c>
      <c r="O19" s="266">
        <f t="shared" si="2"/>
        <v>0.037458276672023734</v>
      </c>
      <c r="P19" s="215"/>
      <c r="Q19" s="257"/>
      <c r="R19" s="257"/>
    </row>
    <row r="20" spans="2:18" ht="15.75" thickBot="1">
      <c r="B20" s="267" t="s">
        <v>58</v>
      </c>
      <c r="C20" s="223"/>
      <c r="D20" s="269">
        <f t="shared" si="2"/>
        <v>-0.0004527447651386531</v>
      </c>
      <c r="E20" s="269">
        <f t="shared" si="2"/>
        <v>0.0047559732759596875</v>
      </c>
      <c r="F20" s="269">
        <f t="shared" si="2"/>
        <v>0.032570720162290095</v>
      </c>
      <c r="G20" s="269">
        <f t="shared" si="2"/>
        <v>0.0725824055882995</v>
      </c>
      <c r="H20" s="269">
        <f t="shared" si="2"/>
        <v>0.09117736847461076</v>
      </c>
      <c r="I20" s="269">
        <f t="shared" si="2"/>
        <v>0.08374522055394945</v>
      </c>
      <c r="J20" s="269">
        <f t="shared" si="2"/>
        <v>0.05834265553738921</v>
      </c>
      <c r="K20" s="269">
        <f t="shared" si="2"/>
        <v>0.05878526709488576</v>
      </c>
      <c r="L20" s="269">
        <f t="shared" si="2"/>
        <v>0.054369528490247274</v>
      </c>
      <c r="M20" s="269">
        <f t="shared" si="2"/>
        <v>0.04202476329206118</v>
      </c>
      <c r="N20" s="269">
        <f t="shared" si="2"/>
        <v>0.06101908156846299</v>
      </c>
      <c r="O20" s="270">
        <f t="shared" si="2"/>
        <v>0.04209486166007905</v>
      </c>
      <c r="P20" s="215"/>
      <c r="Q20" s="257"/>
      <c r="R20" s="257"/>
    </row>
    <row r="22" spans="2:4" ht="15">
      <c r="B22" s="342" t="s">
        <v>70</v>
      </c>
      <c r="C22" s="342"/>
      <c r="D22" s="342"/>
    </row>
    <row r="23" spans="2:15" ht="15">
      <c r="B23" s="341" t="s">
        <v>77</v>
      </c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</row>
    <row r="24" spans="2:15" ht="15"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</row>
  </sheetData>
  <sheetProtection password="E32A" sheet="1" objects="1" scenarios="1" insertColumns="0" insertRows="0" deleteColumns="0" deleteRows="0"/>
  <mergeCells count="19">
    <mergeCell ref="B2:M2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R6:R7"/>
    <mergeCell ref="B22:D22"/>
    <mergeCell ref="B23:O24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Appendix-Hall_Arnold Graduate Outcomes.xls</dc:title>
  <dc:subject/>
  <dc:creator>Hillary Arnold</dc:creator>
  <cp:keywords/>
  <dc:description/>
  <cp:lastModifiedBy>Ainsley Matthews</cp:lastModifiedBy>
  <dcterms:created xsi:type="dcterms:W3CDTF">2013-03-05T21:33:19Z</dcterms:created>
  <dcterms:modified xsi:type="dcterms:W3CDTF">2013-11-05T14:59:50Z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HEQCO\heqco</vt:lpwstr>
  </property>
  <property fmtid="{D5CDD505-2E9C-101B-9397-08002B2CF9AE}" pid="5" name="xd_Signatu">
    <vt:lpwstr/>
  </property>
  <property fmtid="{D5CDD505-2E9C-101B-9397-08002B2CF9AE}" pid="6" name="display_urn:schemas-microsoft-com:office:office#Auth">
    <vt:lpwstr>HEQCO\heqco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ContentType">
    <vt:lpwstr>0x0101005F1FF1B0656EE84BB548C457A2EC1F9F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